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0125" windowHeight="3690" firstSheet="1" activeTab="1"/>
  </bookViews>
  <sheets>
    <sheet name="Deckblatt" sheetId="1" r:id="rId1"/>
    <sheet name="Parameter" sheetId="2" r:id="rId2"/>
    <sheet name="Steuerauswirkung" sheetId="3" r:id="rId3"/>
    <sheet name="Liquiditätswirkung" sheetId="4" r:id="rId4"/>
    <sheet name="Annuitätenberechnung" sheetId="5" r:id="rId5"/>
  </sheets>
  <definedNames/>
  <calcPr fullCalcOnLoad="1"/>
</workbook>
</file>

<file path=xl/sharedStrings.xml><?xml version="1.0" encoding="utf-8"?>
<sst xmlns="http://schemas.openxmlformats.org/spreadsheetml/2006/main" count="87" uniqueCount="74">
  <si>
    <t>Mieteinnahme</t>
  </si>
  <si>
    <t>Sonst. Einn.</t>
  </si>
  <si>
    <t>Zinsen</t>
  </si>
  <si>
    <t>AfA</t>
  </si>
  <si>
    <t>Rep./Inst.</t>
  </si>
  <si>
    <t>Sonst.Ausg.</t>
  </si>
  <si>
    <t xml:space="preserve">Steuerl. </t>
  </si>
  <si>
    <t>Erg.</t>
  </si>
  <si>
    <t>Steuersatz</t>
  </si>
  <si>
    <t>Steuer-</t>
  </si>
  <si>
    <t>auswirkung</t>
  </si>
  <si>
    <t>Jahr</t>
  </si>
  <si>
    <t>Abschreibung</t>
  </si>
  <si>
    <t>Kaufpreis</t>
  </si>
  <si>
    <t>Aufwand Gesamt</t>
  </si>
  <si>
    <t>Wert Grund und Boden</t>
  </si>
  <si>
    <t>Wert Grund und Boden Gesamt</t>
  </si>
  <si>
    <t>Anteil Gebäude</t>
  </si>
  <si>
    <t>Abschreibungsprozentsatz in %</t>
  </si>
  <si>
    <t>Mieteinnahmen</t>
  </si>
  <si>
    <t xml:space="preserve">Mieteinnahme p.a. </t>
  </si>
  <si>
    <t>Mietsteigerung p.a. (duchschnittlich) in %</t>
  </si>
  <si>
    <t>Darlehenszinsen in %</t>
  </si>
  <si>
    <t>Finanzierung</t>
  </si>
  <si>
    <t>in %</t>
  </si>
  <si>
    <t>Tilgung</t>
  </si>
  <si>
    <t>Grund und Boden Fläche in qm</t>
  </si>
  <si>
    <t>Liquiditäts-</t>
  </si>
  <si>
    <t>wirkung</t>
  </si>
  <si>
    <t>Jahr 1-8</t>
  </si>
  <si>
    <t>Jahr 9-14</t>
  </si>
  <si>
    <t>Jahr 15-50</t>
  </si>
  <si>
    <t>Variable</t>
  </si>
  <si>
    <t>Zinssatz % p.a.</t>
  </si>
  <si>
    <t>Laufzeit Jahre</t>
  </si>
  <si>
    <t>Ergebnis</t>
  </si>
  <si>
    <t>Finanzierungsvolumen</t>
  </si>
  <si>
    <t>Aufwand Gesamt (s.o.)</t>
  </si>
  <si>
    <t>Bewirtsch.</t>
  </si>
  <si>
    <t>(Rote Felder = Eingabefelder)</t>
  </si>
  <si>
    <t>Sonst Aufw.</t>
  </si>
  <si>
    <t>Grund und Boden Wert in EUR</t>
  </si>
  <si>
    <t>Tilgungsplan Annuitätentilgung</t>
  </si>
  <si>
    <t>nachschüssige Verzinsung</t>
  </si>
  <si>
    <t>laufende Tilgungsverrechnung</t>
  </si>
  <si>
    <t>Schuldsumme</t>
  </si>
  <si>
    <t>Anzahl Annuitäten p.a.</t>
  </si>
  <si>
    <t>Darlehensaufnahme</t>
  </si>
  <si>
    <t>Anzahl Annuitäten</t>
  </si>
  <si>
    <t>Annuität je Periode</t>
  </si>
  <si>
    <t>Summe Annuitäten</t>
  </si>
  <si>
    <t>Summe Zinsen</t>
  </si>
  <si>
    <t>Summe Tilgungen</t>
  </si>
  <si>
    <t xml:space="preserve">Periode </t>
  </si>
  <si>
    <t>Zeitpunkt</t>
  </si>
  <si>
    <t>Annuität</t>
  </si>
  <si>
    <t>Restschuld</t>
  </si>
  <si>
    <t>Annuitätisch über Jahre</t>
  </si>
  <si>
    <t>Zins p.a.</t>
  </si>
  <si>
    <t>Tilg. P.a.</t>
  </si>
  <si>
    <t>EK</t>
  </si>
  <si>
    <t>Makler in %</t>
  </si>
  <si>
    <t>Grunderwerbsteuer in %</t>
  </si>
  <si>
    <t>Notar in %</t>
  </si>
  <si>
    <t>Sonstiges</t>
  </si>
  <si>
    <t>Bewirtschaftungskosten (in % der Mieteinnahmen)</t>
  </si>
  <si>
    <t>Nebenkosten Grund u. Boden</t>
  </si>
  <si>
    <t>Summe Liquiditätsauswirkung aus Investment ohne Zinseszinseffekte:</t>
  </si>
  <si>
    <t>Jahr 1-30</t>
  </si>
  <si>
    <t>Immobilienplanung</t>
  </si>
  <si>
    <t>p.m.</t>
  </si>
  <si>
    <t>Ziel Faktor von 25-28</t>
  </si>
  <si>
    <t>Faktor ist</t>
  </si>
  <si>
    <t>Steuersatz in %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</si>
</sst>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_ ;[Red]\-#,##0.00\ "/>
    <numFmt numFmtId="176" formatCode="#,##0.00_ ;\-#,##0.00\ "/>
    <numFmt numFmtId="177" formatCode="#,##0.000"/>
    <numFmt numFmtId="178" formatCode="0.000"/>
    <numFmt numFmtId="179" formatCode="0.00000"/>
    <numFmt numFmtId="180" formatCode="dd\.mm\.yy"/>
    <numFmt numFmtId="181" formatCode="0.0000"/>
    <numFmt numFmtId="182" formatCode="0.0%"/>
    <numFmt numFmtId="183" formatCode="[$-407]dddd\,\ d\.\ mmmm\ yyyy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77" fontId="0" fillId="1" borderId="18" xfId="0" applyNumberFormat="1" applyFont="1" applyFill="1" applyBorder="1" applyAlignment="1">
      <alignment/>
    </xf>
    <xf numFmtId="1" fontId="0" fillId="1" borderId="18" xfId="0" applyNumberFormat="1" applyFont="1" applyFill="1" applyBorder="1" applyAlignment="1">
      <alignment/>
    </xf>
    <xf numFmtId="180" fontId="0" fillId="1" borderId="18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8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1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2" fillId="0" borderId="0" xfId="0" applyNumberFormat="1" applyFont="1" applyBorder="1" applyAlignment="1">
      <alignment horizontal="center"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0" fillId="0" borderId="18" xfId="0" applyNumberFormat="1" applyFont="1" applyBorder="1" applyAlignment="1">
      <alignment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2" fontId="2" fillId="0" borderId="0" xfId="51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ont="1" applyFill="1" applyAlignment="1">
      <alignment/>
    </xf>
    <xf numFmtId="176" fontId="1" fillId="33" borderId="1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C10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7.00390625" style="0" customWidth="1"/>
    <col min="3" max="3" width="25.7109375" style="0" customWidth="1"/>
  </cols>
  <sheetData>
    <row r="5" ht="114" customHeight="1"/>
    <row r="6" ht="27">
      <c r="C6" s="21" t="s">
        <v>69</v>
      </c>
    </row>
    <row r="7" ht="27">
      <c r="C7" s="21"/>
    </row>
    <row r="8" ht="12.75">
      <c r="C8" s="53"/>
    </row>
    <row r="9" ht="13.5" thickBot="1">
      <c r="C9" s="1"/>
    </row>
    <row r="10" ht="14.25" thickBot="1" thickTop="1">
      <c r="C10" s="15" t="s">
        <v>39</v>
      </c>
    </row>
    <row r="11" ht="13.5" thickTop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abSelected="1" zoomScale="85" zoomScaleNormal="85" zoomScalePageLayoutView="0" workbookViewId="0" topLeftCell="A1">
      <selection activeCell="D59" sqref="D59"/>
    </sheetView>
  </sheetViews>
  <sheetFormatPr defaultColWidth="11.421875" defaultRowHeight="12.75"/>
  <cols>
    <col min="1" max="1" width="8.140625" style="0" customWidth="1"/>
    <col min="2" max="2" width="40.8515625" style="0" customWidth="1"/>
    <col min="3" max="3" width="18.28125" style="1" customWidth="1"/>
    <col min="4" max="4" width="15.140625" style="1" customWidth="1"/>
    <col min="5" max="5" width="12.57421875" style="0" customWidth="1"/>
  </cols>
  <sheetData>
    <row r="2" spans="1:5" ht="12.75">
      <c r="A2" s="4" t="s">
        <v>12</v>
      </c>
      <c r="E2" s="1"/>
    </row>
    <row r="3" ht="13.5" thickBot="1">
      <c r="E3" s="1"/>
    </row>
    <row r="4" spans="2:5" ht="14.25" thickBot="1" thickTop="1">
      <c r="B4" t="s">
        <v>13</v>
      </c>
      <c r="D4" s="14">
        <v>2500000</v>
      </c>
      <c r="E4" s="5"/>
    </row>
    <row r="5" ht="13.5" thickTop="1"/>
    <row r="6" spans="2:4" ht="12.75">
      <c r="B6" t="s">
        <v>62</v>
      </c>
      <c r="C6" s="46">
        <v>6.5</v>
      </c>
      <c r="D6" s="5">
        <f>D4*C6/100</f>
        <v>162500</v>
      </c>
    </row>
    <row r="7" spans="2:4" ht="12.75">
      <c r="B7" t="s">
        <v>61</v>
      </c>
      <c r="C7" s="56">
        <v>0.035</v>
      </c>
      <c r="D7" s="5">
        <f>D4*C7</f>
        <v>87500.00000000001</v>
      </c>
    </row>
    <row r="8" spans="2:6" ht="12.75">
      <c r="B8" t="s">
        <v>63</v>
      </c>
      <c r="C8" s="46">
        <v>1</v>
      </c>
      <c r="D8" s="5">
        <f>D4*C8/100</f>
        <v>25000</v>
      </c>
      <c r="E8" s="47"/>
      <c r="F8" s="47"/>
    </row>
    <row r="9" spans="2:6" ht="12.75">
      <c r="B9" t="s">
        <v>64</v>
      </c>
      <c r="C9" s="46"/>
      <c r="D9" s="46">
        <v>0</v>
      </c>
      <c r="E9" s="48"/>
      <c r="F9" s="48"/>
    </row>
    <row r="10" spans="3:4" ht="12.75">
      <c r="C10" s="46"/>
      <c r="D10" s="5"/>
    </row>
    <row r="11" spans="2:4" ht="12.75">
      <c r="B11" t="s">
        <v>14</v>
      </c>
      <c r="D11" s="5">
        <f>SUM(D4:D10)</f>
        <v>2775000</v>
      </c>
    </row>
    <row r="12" ht="13.5" thickBot="1"/>
    <row r="13" spans="2:3" ht="14.25" thickBot="1" thickTop="1">
      <c r="B13" t="s">
        <v>26</v>
      </c>
      <c r="C13" s="14">
        <v>500</v>
      </c>
    </row>
    <row r="14" ht="14.25" thickBot="1" thickTop="1"/>
    <row r="15" spans="2:3" ht="14.25" thickBot="1" thickTop="1">
      <c r="B15" t="s">
        <v>41</v>
      </c>
      <c r="C15" s="14">
        <v>1000</v>
      </c>
    </row>
    <row r="16" ht="13.5" thickTop="1"/>
    <row r="17" spans="2:3" ht="12.75">
      <c r="B17" t="s">
        <v>15</v>
      </c>
      <c r="C17" s="5">
        <f>C13*C15</f>
        <v>500000</v>
      </c>
    </row>
    <row r="19" spans="2:3" ht="12.75">
      <c r="B19" t="s">
        <v>66</v>
      </c>
      <c r="C19" s="5">
        <f>C17*F9/100</f>
        <v>0</v>
      </c>
    </row>
    <row r="21" spans="2:4" ht="12.75">
      <c r="B21" t="s">
        <v>16</v>
      </c>
      <c r="D21" s="5">
        <f>C17+C19</f>
        <v>500000</v>
      </c>
    </row>
    <row r="23" spans="2:4" ht="12.75">
      <c r="B23" t="s">
        <v>17</v>
      </c>
      <c r="D23" s="5">
        <f>D11-D21</f>
        <v>2275000</v>
      </c>
    </row>
    <row r="24" ht="13.5" thickBot="1"/>
    <row r="25" spans="2:6" ht="12.75">
      <c r="B25" t="s">
        <v>18</v>
      </c>
      <c r="C25" s="7"/>
      <c r="E25" s="22" t="s">
        <v>3</v>
      </c>
      <c r="F25" s="23" t="s">
        <v>3</v>
      </c>
    </row>
    <row r="26" spans="3:6" ht="13.5" thickBot="1">
      <c r="C26" s="7"/>
      <c r="E26" s="24"/>
      <c r="F26" s="25"/>
    </row>
    <row r="27" spans="2:6" ht="14.25" thickBot="1" thickTop="1">
      <c r="B27" t="s">
        <v>29</v>
      </c>
      <c r="C27" s="16">
        <v>2</v>
      </c>
      <c r="E27" s="24">
        <v>2</v>
      </c>
      <c r="F27" s="25">
        <v>2</v>
      </c>
    </row>
    <row r="28" spans="2:6" ht="14.25" thickBot="1" thickTop="1">
      <c r="B28" t="s">
        <v>30</v>
      </c>
      <c r="C28" s="16">
        <v>2</v>
      </c>
      <c r="E28" s="24">
        <v>2</v>
      </c>
      <c r="F28" s="25">
        <v>2</v>
      </c>
    </row>
    <row r="29" spans="2:6" ht="14.25" thickBot="1" thickTop="1">
      <c r="B29" t="s">
        <v>31</v>
      </c>
      <c r="C29" s="16">
        <v>2</v>
      </c>
      <c r="E29" s="26">
        <v>2</v>
      </c>
      <c r="F29" s="27">
        <v>2</v>
      </c>
    </row>
    <row r="30" ht="13.5" thickTop="1">
      <c r="C30" s="7"/>
    </row>
    <row r="32" ht="12.75">
      <c r="A32" s="4" t="s">
        <v>19</v>
      </c>
    </row>
    <row r="33" spans="6:8" ht="13.5" thickBot="1">
      <c r="F33" s="59" t="s">
        <v>72</v>
      </c>
      <c r="G33" s="59"/>
      <c r="H33" s="59"/>
    </row>
    <row r="34" spans="2:8" ht="14.25" thickBot="1" thickTop="1">
      <c r="B34" t="s">
        <v>20</v>
      </c>
      <c r="D34" s="14">
        <v>90000</v>
      </c>
      <c r="F34" s="59">
        <f>D4/D34</f>
        <v>27.77777777777778</v>
      </c>
      <c r="G34" s="59"/>
      <c r="H34" s="59" t="s">
        <v>71</v>
      </c>
    </row>
    <row r="35" ht="14.25" thickBot="1" thickTop="1"/>
    <row r="36" spans="2:4" ht="14.25" thickBot="1" thickTop="1">
      <c r="B36" t="s">
        <v>21</v>
      </c>
      <c r="D36" s="14">
        <v>1</v>
      </c>
    </row>
    <row r="37" ht="13.5" thickTop="1"/>
    <row r="38" ht="12.75">
      <c r="A38" s="4" t="s">
        <v>23</v>
      </c>
    </row>
    <row r="40" ht="12.75">
      <c r="B40" t="s">
        <v>22</v>
      </c>
    </row>
    <row r="41" ht="13.5" thickBot="1"/>
    <row r="42" spans="2:4" ht="14.25" thickBot="1" thickTop="1">
      <c r="B42" t="s">
        <v>68</v>
      </c>
      <c r="D42" s="14">
        <v>2</v>
      </c>
    </row>
    <row r="43" ht="13.5" thickTop="1">
      <c r="D43" s="49"/>
    </row>
    <row r="44" ht="12.75">
      <c r="D44" s="6"/>
    </row>
    <row r="45" spans="1:4" ht="12.75">
      <c r="A45" s="4" t="s">
        <v>36</v>
      </c>
      <c r="D45" s="10"/>
    </row>
    <row r="46" ht="12.75">
      <c r="D46" s="10"/>
    </row>
    <row r="47" spans="2:5" ht="13.5" thickBot="1">
      <c r="B47" t="s">
        <v>37</v>
      </c>
      <c r="D47" s="11">
        <f>D11</f>
        <v>2775000</v>
      </c>
      <c r="E47" s="1"/>
    </row>
    <row r="48" spans="2:4" ht="14.25" thickBot="1" thickTop="1">
      <c r="B48" t="s">
        <v>60</v>
      </c>
      <c r="D48" s="17">
        <v>1500000</v>
      </c>
    </row>
    <row r="49" ht="13.5" thickTop="1">
      <c r="D49" s="10"/>
    </row>
    <row r="50" ht="12.75">
      <c r="D50" s="11">
        <f>D47-D48</f>
        <v>1275000</v>
      </c>
    </row>
    <row r="51" ht="12.75">
      <c r="D51" s="12"/>
    </row>
    <row r="52" spans="1:4" ht="12.75">
      <c r="A52" s="4" t="s">
        <v>65</v>
      </c>
      <c r="C52" s="46">
        <v>10</v>
      </c>
      <c r="D52" s="13">
        <f>D34*C52/100</f>
        <v>9000</v>
      </c>
    </row>
    <row r="53" ht="12.75">
      <c r="D53" s="12"/>
    </row>
    <row r="54" spans="1:4" ht="12.75">
      <c r="A54" s="4" t="s">
        <v>25</v>
      </c>
      <c r="D54" s="12"/>
    </row>
    <row r="55" ht="12.75">
      <c r="D55" s="12"/>
    </row>
    <row r="56" spans="1:4" ht="12.75">
      <c r="A56" t="s">
        <v>57</v>
      </c>
      <c r="D56" s="58">
        <v>30</v>
      </c>
    </row>
    <row r="57" ht="12.75">
      <c r="D57" s="12"/>
    </row>
    <row r="58" spans="2:4" ht="12.75">
      <c r="B58" s="55" t="s">
        <v>73</v>
      </c>
      <c r="D58" s="60">
        <v>35</v>
      </c>
    </row>
    <row r="59" ht="12.75">
      <c r="D59" s="5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zoomScale="85" zoomScaleNormal="85" zoomScalePageLayoutView="0" workbookViewId="0" topLeftCell="A1">
      <selection activeCell="N15" sqref="N15"/>
    </sheetView>
  </sheetViews>
  <sheetFormatPr defaultColWidth="11.421875" defaultRowHeight="12.75"/>
  <cols>
    <col min="1" max="1" width="11.421875" style="1" customWidth="1"/>
    <col min="2" max="2" width="16.421875" style="0" customWidth="1"/>
    <col min="7" max="7" width="13.7109375" style="0" customWidth="1"/>
  </cols>
  <sheetData>
    <row r="2" spans="6:10" s="2" customFormat="1" ht="12.75">
      <c r="F2" s="2" t="s">
        <v>38</v>
      </c>
      <c r="H2" s="2" t="s">
        <v>6</v>
      </c>
      <c r="I2" s="2" t="s">
        <v>8</v>
      </c>
      <c r="J2" s="2" t="s">
        <v>9</v>
      </c>
    </row>
    <row r="3" spans="1:10" s="2" customFormat="1" ht="12.7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40</v>
      </c>
      <c r="H3" s="2" t="s">
        <v>7</v>
      </c>
      <c r="I3" s="2" t="s">
        <v>24</v>
      </c>
      <c r="J3" s="2" t="s">
        <v>10</v>
      </c>
    </row>
    <row r="4" ht="13.5" thickBot="1"/>
    <row r="5" spans="1:10" ht="14.25" thickBot="1" thickTop="1">
      <c r="A5" s="1">
        <v>1</v>
      </c>
      <c r="B5" s="3">
        <f>Parameter!$D$34</f>
        <v>90000</v>
      </c>
      <c r="C5" s="18">
        <v>0</v>
      </c>
      <c r="D5" s="3">
        <f>Annuitätenberechnung!G36*-1</f>
        <v>-25213.77140306886</v>
      </c>
      <c r="E5" s="3">
        <f>Parameter!$D$23*Parameter!$C$27/100*-1</f>
        <v>-45500</v>
      </c>
      <c r="F5" s="8">
        <f>Parameter!$D$52*-1</f>
        <v>-9000</v>
      </c>
      <c r="G5" s="18">
        <v>0</v>
      </c>
      <c r="H5" s="3">
        <f>SUM(B5:G5)</f>
        <v>10286.228596931142</v>
      </c>
      <c r="I5" s="61">
        <f>Parameter!$D$58</f>
        <v>35</v>
      </c>
      <c r="J5" s="3">
        <f>H5*I5/100*-1</f>
        <v>-3600.1800089258995</v>
      </c>
    </row>
    <row r="6" spans="1:10" ht="14.25" thickBot="1" thickTop="1">
      <c r="A6" s="1">
        <f>A5+1</f>
        <v>2</v>
      </c>
      <c r="B6" s="3">
        <f>B5*(100+Parameter!$D$36)/100</f>
        <v>90900</v>
      </c>
      <c r="C6" s="18">
        <v>0</v>
      </c>
      <c r="D6" s="3">
        <f>Annuitätenberechnung!G48*-1</f>
        <v>-24581.233904895795</v>
      </c>
      <c r="E6" s="3">
        <f>Parameter!$D$23*Parameter!$C$27/100*-1</f>
        <v>-45500</v>
      </c>
      <c r="F6" s="8">
        <f>Parameter!$D$52*-1</f>
        <v>-9000</v>
      </c>
      <c r="G6" s="18">
        <v>0</v>
      </c>
      <c r="H6" s="3">
        <f aca="true" t="shared" si="0" ref="H6:H34">SUM(B6:G6)</f>
        <v>11818.766095104205</v>
      </c>
      <c r="I6" s="61">
        <f>Parameter!$D$58</f>
        <v>35</v>
      </c>
      <c r="J6" s="3">
        <f aca="true" t="shared" si="1" ref="J6:J13">H6*I6/100*-1</f>
        <v>-4136.5681332864715</v>
      </c>
    </row>
    <row r="7" spans="1:10" ht="14.25" thickBot="1" thickTop="1">
      <c r="A7" s="1">
        <f aca="true" t="shared" si="2" ref="A7:A14">A6+1</f>
        <v>3</v>
      </c>
      <c r="B7" s="3">
        <f>B6*(100+Parameter!$D$36)/100</f>
        <v>91809</v>
      </c>
      <c r="C7" s="18">
        <v>0</v>
      </c>
      <c r="D7" s="3">
        <f>Annuitätenberechnung!G60*-1</f>
        <v>-23935.92904487772</v>
      </c>
      <c r="E7" s="3">
        <f>Parameter!$D$23*Parameter!$C$27/100*-1</f>
        <v>-45500</v>
      </c>
      <c r="F7" s="8">
        <f>Parameter!$D$52*-1</f>
        <v>-9000</v>
      </c>
      <c r="G7" s="18">
        <v>0</v>
      </c>
      <c r="H7" s="3">
        <f t="shared" si="0"/>
        <v>13373.070955122283</v>
      </c>
      <c r="I7" s="61">
        <f>Parameter!$D$58</f>
        <v>35</v>
      </c>
      <c r="J7" s="3">
        <f>H7*I7/100*-1</f>
        <v>-4680.574834292799</v>
      </c>
    </row>
    <row r="8" spans="1:10" ht="14.25" thickBot="1" thickTop="1">
      <c r="A8" s="1">
        <f t="shared" si="2"/>
        <v>4</v>
      </c>
      <c r="B8" s="3">
        <f>B7*(100+Parameter!$D$36)/100</f>
        <v>92727.09</v>
      </c>
      <c r="C8" s="18">
        <v>0</v>
      </c>
      <c r="D8" s="3">
        <f>Annuitätenberechnung!G72*-1</f>
        <v>-23277.59912204205</v>
      </c>
      <c r="E8" s="3">
        <f>Parameter!$D$23*Parameter!$C$27/100*-1</f>
        <v>-45500</v>
      </c>
      <c r="F8" s="8">
        <f>Parameter!$D$52*-1</f>
        <v>-9000</v>
      </c>
      <c r="G8" s="18">
        <v>0</v>
      </c>
      <c r="H8" s="3">
        <f t="shared" si="0"/>
        <v>14949.490877957942</v>
      </c>
      <c r="I8" s="61">
        <f>Parameter!$D$58</f>
        <v>35</v>
      </c>
      <c r="J8" s="3">
        <f t="shared" si="1"/>
        <v>-5232.32180728528</v>
      </c>
    </row>
    <row r="9" spans="1:10" ht="14.25" thickBot="1" thickTop="1">
      <c r="A9" s="1">
        <f t="shared" si="2"/>
        <v>5</v>
      </c>
      <c r="B9" s="3">
        <f>B8*(100+Parameter!$D$36)/100</f>
        <v>93654.3609</v>
      </c>
      <c r="C9" s="18">
        <v>0</v>
      </c>
      <c r="D9" s="3">
        <f>Annuitätenberechnung!G84*-1</f>
        <v>-22605.981233888087</v>
      </c>
      <c r="E9" s="3">
        <f>Parameter!$D$23*Parameter!$C$27/100*-1</f>
        <v>-45500</v>
      </c>
      <c r="F9" s="8">
        <f>Parameter!$D$52*-1</f>
        <v>-9000</v>
      </c>
      <c r="G9" s="18">
        <v>0</v>
      </c>
      <c r="H9" s="3">
        <f t="shared" si="0"/>
        <v>16548.379666111912</v>
      </c>
      <c r="I9" s="61">
        <f>Parameter!$D$58</f>
        <v>35</v>
      </c>
      <c r="J9" s="3">
        <f t="shared" si="1"/>
        <v>-5791.932883139169</v>
      </c>
    </row>
    <row r="10" spans="1:10" ht="14.25" thickBot="1" thickTop="1">
      <c r="A10" s="1">
        <f t="shared" si="2"/>
        <v>6</v>
      </c>
      <c r="B10" s="3">
        <f>B9*(100+Parameter!$D$36)/100</f>
        <v>94590.904509</v>
      </c>
      <c r="C10" s="18">
        <v>0</v>
      </c>
      <c r="D10" s="3">
        <f>Annuitätenberechnung!G96*-1</f>
        <v>-21920.807171397573</v>
      </c>
      <c r="E10" s="3">
        <f>Parameter!$D$23*Parameter!$C$27/100*-1</f>
        <v>-45500</v>
      </c>
      <c r="F10" s="8">
        <f>Parameter!$D$52*-1</f>
        <v>-9000</v>
      </c>
      <c r="G10" s="18">
        <v>0</v>
      </c>
      <c r="H10" s="3">
        <f t="shared" si="0"/>
        <v>18170.097337602434</v>
      </c>
      <c r="I10" s="61">
        <f>Parameter!$D$58</f>
        <v>35</v>
      </c>
      <c r="J10" s="3">
        <f t="shared" si="1"/>
        <v>-6359.534068160852</v>
      </c>
    </row>
    <row r="11" spans="1:10" ht="14.25" thickBot="1" thickTop="1">
      <c r="A11" s="1">
        <f t="shared" si="2"/>
        <v>7</v>
      </c>
      <c r="B11" s="3">
        <f>B10*(100+Parameter!$D$36)/100</f>
        <v>95536.81355409</v>
      </c>
      <c r="C11" s="18">
        <v>0</v>
      </c>
      <c r="D11" s="3">
        <f>Annuitätenberechnung!G108*-1</f>
        <v>-21221.803311926004</v>
      </c>
      <c r="E11" s="3">
        <f>Parameter!$D$23*Parameter!$C$27/100*-1</f>
        <v>-45500</v>
      </c>
      <c r="F11" s="8">
        <f>Parameter!$D$52*-1</f>
        <v>-9000</v>
      </c>
      <c r="G11" s="18">
        <v>0</v>
      </c>
      <c r="H11" s="3">
        <f t="shared" si="0"/>
        <v>19815.01024216399</v>
      </c>
      <c r="I11" s="61">
        <f>Parameter!$D$58</f>
        <v>35</v>
      </c>
      <c r="J11" s="3">
        <f t="shared" si="1"/>
        <v>-6935.253584757396</v>
      </c>
    </row>
    <row r="12" spans="1:10" ht="14.25" thickBot="1" thickTop="1">
      <c r="A12" s="1">
        <f t="shared" si="2"/>
        <v>8</v>
      </c>
      <c r="B12" s="3">
        <f>B11*(100+Parameter!$D$36)/100</f>
        <v>96492.1816896309</v>
      </c>
      <c r="C12" s="18">
        <v>0</v>
      </c>
      <c r="D12" s="3">
        <f>Annuitätenberechnung!G120*-1</f>
        <v>-20508.690509932116</v>
      </c>
      <c r="E12" s="3">
        <f>Parameter!$D$23*Parameter!$C$27/100*-1</f>
        <v>-45500</v>
      </c>
      <c r="F12" s="8">
        <f>Parameter!$D$52*-1</f>
        <v>-9000</v>
      </c>
      <c r="G12" s="18">
        <v>0</v>
      </c>
      <c r="H12" s="3">
        <f t="shared" si="0"/>
        <v>21483.491179698787</v>
      </c>
      <c r="I12" s="61">
        <f>Parameter!$D$58</f>
        <v>35</v>
      </c>
      <c r="J12" s="3">
        <f t="shared" si="1"/>
        <v>-7519.221912894575</v>
      </c>
    </row>
    <row r="13" spans="1:10" ht="14.25" thickBot="1" thickTop="1">
      <c r="A13" s="1">
        <f t="shared" si="2"/>
        <v>9</v>
      </c>
      <c r="B13" s="3">
        <f>B12*(100+Parameter!$D$36)/100</f>
        <v>97457.1035065272</v>
      </c>
      <c r="C13" s="18">
        <v>0</v>
      </c>
      <c r="D13" s="3">
        <f>Annuitätenberechnung!G132*-1</f>
        <v>-19781.18398550176</v>
      </c>
      <c r="E13" s="3">
        <f>Parameter!$D$23*Parameter!$C$28/100*-1</f>
        <v>-45500</v>
      </c>
      <c r="F13" s="8">
        <f>Parameter!$D$52*-1</f>
        <v>-9000</v>
      </c>
      <c r="G13" s="18">
        <v>0</v>
      </c>
      <c r="H13" s="3">
        <f t="shared" si="0"/>
        <v>23175.91952102544</v>
      </c>
      <c r="I13" s="61">
        <f>Parameter!$D$58</f>
        <v>35</v>
      </c>
      <c r="J13" s="3">
        <f t="shared" si="1"/>
        <v>-8111.571832358904</v>
      </c>
    </row>
    <row r="14" spans="1:10" ht="14.25" thickBot="1" thickTop="1">
      <c r="A14" s="1">
        <f t="shared" si="2"/>
        <v>10</v>
      </c>
      <c r="B14" s="3">
        <f>B13*(100+Parameter!$D$36)/100</f>
        <v>98431.67454159247</v>
      </c>
      <c r="C14" s="18">
        <v>0</v>
      </c>
      <c r="D14" s="3">
        <f>Annuitätenberechnung!G144*-1</f>
        <v>-19038.99321062168</v>
      </c>
      <c r="E14" s="3">
        <f>Parameter!$D$23*Parameter!$C$28/100*-1</f>
        <v>-45500</v>
      </c>
      <c r="F14" s="8">
        <f>Parameter!$D$52*-1</f>
        <v>-9000</v>
      </c>
      <c r="G14" s="18">
        <v>0</v>
      </c>
      <c r="H14" s="3">
        <f t="shared" si="0"/>
        <v>24892.68133097078</v>
      </c>
      <c r="I14" s="61">
        <f>Parameter!$D$58</f>
        <v>35</v>
      </c>
      <c r="J14" s="3">
        <f>H14*I14/100*-1</f>
        <v>-8712.438465839774</v>
      </c>
    </row>
    <row r="15" spans="1:10" ht="14.25" thickBot="1" thickTop="1">
      <c r="A15" s="1">
        <f aca="true" t="shared" si="3" ref="A15:A34">A14+1</f>
        <v>11</v>
      </c>
      <c r="B15" s="3">
        <f>B14*(100+Parameter!$D$36)/100</f>
        <v>99415.9912870084</v>
      </c>
      <c r="C15" s="18">
        <v>0</v>
      </c>
      <c r="D15" s="3">
        <f>Annuitätenberechnung!G156*-1</f>
        <v>-18281.82179315789</v>
      </c>
      <c r="E15" s="3">
        <f>Parameter!$D$23*Parameter!$C$28/100*-1</f>
        <v>-45500</v>
      </c>
      <c r="F15" s="8">
        <f>Parameter!$D$52*-1</f>
        <v>-9000</v>
      </c>
      <c r="G15" s="18">
        <v>0</v>
      </c>
      <c r="H15" s="3">
        <f t="shared" si="0"/>
        <v>26634.169493850495</v>
      </c>
      <c r="I15" s="61">
        <f>Parameter!$D$58</f>
        <v>35</v>
      </c>
      <c r="J15" s="3">
        <f aca="true" t="shared" si="4" ref="J15:J23">H15*I15/100*-1</f>
        <v>-9321.959322847673</v>
      </c>
    </row>
    <row r="16" spans="1:10" ht="14.25" thickBot="1" thickTop="1">
      <c r="A16" s="1">
        <f t="shared" si="3"/>
        <v>12</v>
      </c>
      <c r="B16" s="3">
        <f>B15*(100+Parameter!$D$36)/100</f>
        <v>100410.15119987847</v>
      </c>
      <c r="C16" s="18">
        <v>0</v>
      </c>
      <c r="D16" s="3">
        <f>Annuitätenberechnung!G168*-1</f>
        <v>-17509.36735849215</v>
      </c>
      <c r="E16" s="3">
        <f>Parameter!$D$23*Parameter!$C$28/100*-1</f>
        <v>-45500</v>
      </c>
      <c r="F16" s="8">
        <f>Parameter!$D$52*-1</f>
        <v>-9000</v>
      </c>
      <c r="G16" s="18">
        <v>0</v>
      </c>
      <c r="H16" s="3">
        <f t="shared" si="0"/>
        <v>28400.78384138632</v>
      </c>
      <c r="I16" s="61">
        <f>Parameter!$D$58</f>
        <v>35</v>
      </c>
      <c r="J16" s="3">
        <f t="shared" si="4"/>
        <v>-9940.274344485213</v>
      </c>
    </row>
    <row r="17" spans="1:10" ht="14.25" thickBot="1" thickTop="1">
      <c r="A17" s="1">
        <f t="shared" si="3"/>
        <v>13</v>
      </c>
      <c r="B17" s="3">
        <f>B16*(100+Parameter!$D$36)/100</f>
        <v>101414.25271187724</v>
      </c>
      <c r="C17" s="18">
        <v>0</v>
      </c>
      <c r="D17" s="3">
        <f>Annuitätenberechnung!G180*-1</f>
        <v>-16721.321428769363</v>
      </c>
      <c r="E17" s="3">
        <f>Parameter!$D$23*Parameter!$C$28/100*-1</f>
        <v>-45500</v>
      </c>
      <c r="F17" s="8">
        <f>Parameter!$D$52*-1</f>
        <v>-9000</v>
      </c>
      <c r="G17" s="18">
        <v>0</v>
      </c>
      <c r="H17" s="3">
        <f t="shared" si="0"/>
        <v>30192.93128310787</v>
      </c>
      <c r="I17" s="61">
        <f>Parameter!$D$58</f>
        <v>35</v>
      </c>
      <c r="J17" s="3">
        <f t="shared" si="4"/>
        <v>-10567.525949087756</v>
      </c>
    </row>
    <row r="18" spans="1:10" ht="14.25" thickBot="1" thickTop="1">
      <c r="A18" s="1">
        <f t="shared" si="3"/>
        <v>14</v>
      </c>
      <c r="B18" s="3">
        <f>B17*(100+Parameter!$D$36)/100</f>
        <v>102428.39523899602</v>
      </c>
      <c r="C18" s="18">
        <v>0</v>
      </c>
      <c r="D18" s="3">
        <f>Annuitätenberechnung!G192*-1</f>
        <v>-15917.36929970769</v>
      </c>
      <c r="E18" s="3">
        <f>Parameter!$D$23*Parameter!$C$28/100*-1</f>
        <v>-45500</v>
      </c>
      <c r="F18" s="8">
        <f>Parameter!$D$52*-1</f>
        <v>-9000</v>
      </c>
      <c r="G18" s="18">
        <v>0</v>
      </c>
      <c r="H18" s="3">
        <f t="shared" si="0"/>
        <v>32011.02593928833</v>
      </c>
      <c r="I18" s="61">
        <f>Parameter!$D$58</f>
        <v>35</v>
      </c>
      <c r="J18" s="3">
        <f t="shared" si="4"/>
        <v>-11203.859078750915</v>
      </c>
    </row>
    <row r="19" spans="1:10" ht="14.25" thickBot="1" thickTop="1">
      <c r="A19" s="1">
        <f t="shared" si="3"/>
        <v>15</v>
      </c>
      <c r="B19" s="3">
        <f>B18*(100+Parameter!$D$36)/100</f>
        <v>103452.67919138598</v>
      </c>
      <c r="C19" s="18">
        <v>0</v>
      </c>
      <c r="D19" s="3">
        <f>Annuitätenberechnung!G204*-1</f>
        <v>-15097.189914922139</v>
      </c>
      <c r="E19" s="3">
        <f>Parameter!$D$23*Parameter!$C$28/100*-1</f>
        <v>-45500</v>
      </c>
      <c r="F19" s="8">
        <f>Parameter!$D$52*-1</f>
        <v>-9000</v>
      </c>
      <c r="G19" s="18">
        <v>0</v>
      </c>
      <c r="H19" s="3">
        <f t="shared" si="0"/>
        <v>33855.489276463835</v>
      </c>
      <c r="I19" s="61">
        <f>Parameter!$D$58</f>
        <v>35</v>
      </c>
      <c r="J19" s="3">
        <f t="shared" si="4"/>
        <v>-11849.421246762344</v>
      </c>
    </row>
    <row r="20" spans="1:10" ht="14.25" thickBot="1" thickTop="1">
      <c r="A20" s="1">
        <f t="shared" si="3"/>
        <v>16</v>
      </c>
      <c r="B20" s="3">
        <f>B19*(100+Parameter!$D$36)/100</f>
        <v>104487.20598329983</v>
      </c>
      <c r="C20" s="18">
        <v>0</v>
      </c>
      <c r="D20" s="3">
        <f>Annuitätenberechnung!G216*-1</f>
        <v>-14260.455737711442</v>
      </c>
      <c r="E20" s="3">
        <f>Parameter!$D$23*Parameter!$C$28/100*-1</f>
        <v>-45500</v>
      </c>
      <c r="F20" s="8">
        <f>Parameter!$D$52*-1</f>
        <v>-9000</v>
      </c>
      <c r="G20" s="18">
        <v>0</v>
      </c>
      <c r="H20" s="3">
        <f t="shared" si="0"/>
        <v>35726.750245588395</v>
      </c>
      <c r="I20" s="61">
        <f>Parameter!$D$58</f>
        <v>35</v>
      </c>
      <c r="J20" s="3">
        <f t="shared" si="4"/>
        <v>-12504.362585955938</v>
      </c>
    </row>
    <row r="21" spans="1:10" ht="14.25" thickBot="1" thickTop="1">
      <c r="A21" s="1">
        <f t="shared" si="3"/>
        <v>17</v>
      </c>
      <c r="B21" s="3">
        <f>B20*(100+Parameter!$D$36)/100</f>
        <v>105532.07804313283</v>
      </c>
      <c r="C21" s="18">
        <v>0</v>
      </c>
      <c r="D21" s="3">
        <f>Annuitätenberechnung!G228*-1</f>
        <v>-13406.832620257052</v>
      </c>
      <c r="E21" s="3">
        <f>Parameter!$D$23*Parameter!$C$28/100*-1</f>
        <v>-45500</v>
      </c>
      <c r="F21" s="8">
        <f>Parameter!$D$52*-1</f>
        <v>-9000</v>
      </c>
      <c r="G21" s="18">
        <v>0</v>
      </c>
      <c r="H21" s="3">
        <f t="shared" si="0"/>
        <v>37625.245422875785</v>
      </c>
      <c r="I21" s="61">
        <f>Parameter!$D$58</f>
        <v>35</v>
      </c>
      <c r="J21" s="3">
        <f t="shared" si="4"/>
        <v>-13168.835898006526</v>
      </c>
    </row>
    <row r="22" spans="1:10" ht="14.25" thickBot="1" thickTop="1">
      <c r="A22" s="1">
        <f t="shared" si="3"/>
        <v>18</v>
      </c>
      <c r="B22" s="3">
        <f>B21*(100+Parameter!$D$36)/100</f>
        <v>106587.39882356416</v>
      </c>
      <c r="C22" s="18">
        <v>0</v>
      </c>
      <c r="D22" s="3">
        <f>Annuitätenberechnung!G240*-1</f>
        <v>-12535.979670182009</v>
      </c>
      <c r="E22" s="3">
        <f>Parameter!$D$23*Parameter!$C$28/100*-1</f>
        <v>-45500</v>
      </c>
      <c r="F22" s="8">
        <f>Parameter!$D$52*-1</f>
        <v>-9000</v>
      </c>
      <c r="G22" s="18">
        <v>0</v>
      </c>
      <c r="H22" s="3">
        <f t="shared" si="0"/>
        <v>39551.41915338216</v>
      </c>
      <c r="I22" s="61">
        <f>Parameter!$D$58</f>
        <v>35</v>
      </c>
      <c r="J22" s="3">
        <f t="shared" si="4"/>
        <v>-13842.996703683755</v>
      </c>
    </row>
    <row r="23" spans="1:10" ht="14.25" thickBot="1" thickTop="1">
      <c r="A23" s="1">
        <f t="shared" si="3"/>
        <v>19</v>
      </c>
      <c r="B23" s="3">
        <f>B22*(100+Parameter!$D$36)/100</f>
        <v>107653.27281179979</v>
      </c>
      <c r="C23" s="18">
        <v>0</v>
      </c>
      <c r="D23" s="3">
        <f>Annuitätenberechnung!G252*-1</f>
        <v>-11647.549114416368</v>
      </c>
      <c r="E23" s="3">
        <f>Parameter!$D$23*Parameter!$C$28/100*-1</f>
        <v>-45500</v>
      </c>
      <c r="F23" s="8">
        <f>Parameter!$D$52*-1</f>
        <v>-9000</v>
      </c>
      <c r="G23" s="18">
        <v>0</v>
      </c>
      <c r="H23" s="3">
        <f t="shared" si="0"/>
        <v>41505.72369738342</v>
      </c>
      <c r="I23" s="61">
        <f>Parameter!$D$58</f>
        <v>35</v>
      </c>
      <c r="J23" s="3">
        <f t="shared" si="4"/>
        <v>-14527.003294084197</v>
      </c>
    </row>
    <row r="24" spans="1:10" ht="14.25" thickBot="1" thickTop="1">
      <c r="A24" s="1">
        <f t="shared" si="3"/>
        <v>20</v>
      </c>
      <c r="B24" s="3">
        <f>B23*(100+Parameter!$D$36)/100</f>
        <v>108729.8055399178</v>
      </c>
      <c r="C24" s="18">
        <v>0</v>
      </c>
      <c r="D24" s="3">
        <f>Annuitätenberechnung!G264*-1</f>
        <v>-10741.18616031484</v>
      </c>
      <c r="E24" s="3">
        <f>Parameter!$D$23*Parameter!$C$28/100*-1</f>
        <v>-45500</v>
      </c>
      <c r="F24" s="8">
        <f>Parameter!$D$52*-1</f>
        <v>-9000</v>
      </c>
      <c r="G24" s="18">
        <v>0</v>
      </c>
      <c r="H24" s="3">
        <f t="shared" si="0"/>
        <v>43488.619379602955</v>
      </c>
      <c r="I24" s="61">
        <f>Parameter!$D$58</f>
        <v>35</v>
      </c>
      <c r="J24" s="3">
        <f>H24*I24/100*-1</f>
        <v>-15221.016782861036</v>
      </c>
    </row>
    <row r="25" spans="1:10" ht="14.25" thickBot="1" thickTop="1">
      <c r="A25" s="1">
        <f t="shared" si="3"/>
        <v>21</v>
      </c>
      <c r="B25" s="3">
        <f>B24*(100+Parameter!$D$36)/100</f>
        <v>109817.10359531696</v>
      </c>
      <c r="C25" s="18">
        <v>0</v>
      </c>
      <c r="D25" s="3">
        <f>Annuitätenberechnung!G276*-1</f>
        <v>-9816.528853971193</v>
      </c>
      <c r="E25" s="3">
        <f>Parameter!$D$23*Parameter!$C$28/100*-1</f>
        <v>-45500</v>
      </c>
      <c r="F25" s="8">
        <f>Parameter!$D$52*-1</f>
        <v>-9000</v>
      </c>
      <c r="G25" s="18">
        <v>0</v>
      </c>
      <c r="H25" s="3">
        <f t="shared" si="0"/>
        <v>45500.57474134577</v>
      </c>
      <c r="I25" s="61">
        <f>Parameter!$D$58</f>
        <v>35</v>
      </c>
      <c r="J25" s="3">
        <f aca="true" t="shared" si="5" ref="J25:J34">H25*I25/100*-1</f>
        <v>-15925.20115947102</v>
      </c>
    </row>
    <row r="26" spans="1:10" ht="14.25" thickBot="1" thickTop="1">
      <c r="A26" s="1">
        <f t="shared" si="3"/>
        <v>22</v>
      </c>
      <c r="B26" s="3">
        <f>B25*(100+Parameter!$D$36)/100</f>
        <v>110915.27463127013</v>
      </c>
      <c r="C26" s="18">
        <v>0</v>
      </c>
      <c r="D26" s="3">
        <f>Annuitätenberechnung!G288*-1</f>
        <v>-8873.207935672805</v>
      </c>
      <c r="E26" s="3">
        <f>Parameter!$D$23*Parameter!$C$28/100*-1</f>
        <v>-45500</v>
      </c>
      <c r="F26" s="8">
        <f>Parameter!$D$52*-1</f>
        <v>-9000</v>
      </c>
      <c r="G26" s="18">
        <v>0</v>
      </c>
      <c r="H26" s="3">
        <f t="shared" si="0"/>
        <v>47542.06669559733</v>
      </c>
      <c r="I26" s="61">
        <f>Parameter!$D$58</f>
        <v>35</v>
      </c>
      <c r="J26" s="3">
        <f t="shared" si="5"/>
        <v>-16639.723343459063</v>
      </c>
    </row>
    <row r="27" spans="1:10" ht="14.25" thickBot="1" thickTop="1">
      <c r="A27" s="1">
        <f t="shared" si="3"/>
        <v>23</v>
      </c>
      <c r="B27" s="3">
        <f>B26*(100+Parameter!$D$36)/100</f>
        <v>112024.42737758285</v>
      </c>
      <c r="C27" s="18">
        <v>0</v>
      </c>
      <c r="D27" s="3">
        <f>Annuitätenberechnung!G300*-1</f>
        <v>-7910.846692437679</v>
      </c>
      <c r="E27" s="3">
        <f>Parameter!$D$23*Parameter!$C$28/100*-1</f>
        <v>-45500</v>
      </c>
      <c r="F27" s="8">
        <f>Parameter!$D$52*-1</f>
        <v>-9000</v>
      </c>
      <c r="G27" s="18">
        <v>0</v>
      </c>
      <c r="H27" s="3">
        <f t="shared" si="0"/>
        <v>49613.58068514516</v>
      </c>
      <c r="I27" s="61">
        <f>Parameter!$D$58</f>
        <v>35</v>
      </c>
      <c r="J27" s="3">
        <f t="shared" si="5"/>
        <v>-17364.753239800808</v>
      </c>
    </row>
    <row r="28" spans="1:10" ht="14.25" thickBot="1" thickTop="1">
      <c r="A28" s="1">
        <f t="shared" si="3"/>
        <v>24</v>
      </c>
      <c r="B28" s="3">
        <f>B27*(100+Parameter!$D$36)/100</f>
        <v>113144.67165135867</v>
      </c>
      <c r="C28" s="18">
        <v>0</v>
      </c>
      <c r="D28" s="3">
        <f>Annuitätenberechnung!G312*-1</f>
        <v>-6929.060807575006</v>
      </c>
      <c r="E28" s="3">
        <f>Parameter!$D$23*Parameter!$C$28/100*-1</f>
        <v>-45500</v>
      </c>
      <c r="F28" s="8">
        <f>Parameter!$D$52*-1</f>
        <v>-9000</v>
      </c>
      <c r="G28" s="18">
        <v>0</v>
      </c>
      <c r="H28" s="3">
        <f t="shared" si="0"/>
        <v>51715.61084378367</v>
      </c>
      <c r="I28" s="61">
        <f>Parameter!$D$58</f>
        <v>35</v>
      </c>
      <c r="J28" s="3">
        <f t="shared" si="5"/>
        <v>-18100.46379532428</v>
      </c>
    </row>
    <row r="29" spans="1:10" ht="14.25" thickBot="1" thickTop="1">
      <c r="A29" s="1">
        <f t="shared" si="3"/>
        <v>25</v>
      </c>
      <c r="B29" s="3">
        <f>B28*(100+Parameter!$D$36)/100</f>
        <v>114276.11836787226</v>
      </c>
      <c r="C29" s="18">
        <v>0</v>
      </c>
      <c r="D29" s="3">
        <f>Annuitätenberechnung!G324*-1</f>
        <v>-5927.458207209186</v>
      </c>
      <c r="E29" s="3">
        <f>Parameter!$D$23*Parameter!$C$28/100*-1</f>
        <v>-45500</v>
      </c>
      <c r="F29" s="8">
        <f>Parameter!$D$52*-1</f>
        <v>-9000</v>
      </c>
      <c r="G29" s="18">
        <v>0</v>
      </c>
      <c r="H29" s="3">
        <f t="shared" si="0"/>
        <v>53848.66016066307</v>
      </c>
      <c r="I29" s="61">
        <f>Parameter!$D$58</f>
        <v>35</v>
      </c>
      <c r="J29" s="3">
        <f t="shared" si="5"/>
        <v>-18847.031056232074</v>
      </c>
    </row>
    <row r="30" spans="1:10" ht="14.25" thickBot="1" thickTop="1">
      <c r="A30" s="1">
        <f t="shared" si="3"/>
        <v>26</v>
      </c>
      <c r="B30" s="3">
        <f>B29*(100+Parameter!$D$36)/100</f>
        <v>115418.87955155098</v>
      </c>
      <c r="C30" s="18">
        <v>0</v>
      </c>
      <c r="D30" s="3">
        <f>Annuitätenberechnung!G336*-1</f>
        <v>-4905.638903706066</v>
      </c>
      <c r="E30" s="3">
        <f>Parameter!$D$23*Parameter!$C$28/100*-1</f>
        <v>-45500</v>
      </c>
      <c r="F30" s="8">
        <f>Parameter!$D$52*-1</f>
        <v>-9000</v>
      </c>
      <c r="G30" s="18">
        <v>0</v>
      </c>
      <c r="H30" s="3">
        <f t="shared" si="0"/>
        <v>56013.24064784491</v>
      </c>
      <c r="I30" s="61">
        <f>Parameter!$D$58</f>
        <v>35</v>
      </c>
      <c r="J30" s="3">
        <f t="shared" si="5"/>
        <v>-19604.63422674572</v>
      </c>
    </row>
    <row r="31" spans="1:10" ht="14.25" thickBot="1" thickTop="1">
      <c r="A31" s="1">
        <f t="shared" si="3"/>
        <v>27</v>
      </c>
      <c r="B31" s="3">
        <f>B30*(100+Parameter!$D$36)/100</f>
        <v>116573.0683470665</v>
      </c>
      <c r="C31" s="18">
        <v>0</v>
      </c>
      <c r="D31" s="3">
        <f>Annuitätenberechnung!G348*-1</f>
        <v>-3863.1948359388175</v>
      </c>
      <c r="E31" s="3">
        <f>Parameter!$D$23*Parameter!$C$28/100*-1</f>
        <v>-45500</v>
      </c>
      <c r="F31" s="8">
        <f>Parameter!$D$52*-1</f>
        <v>-9000</v>
      </c>
      <c r="G31" s="18">
        <v>0</v>
      </c>
      <c r="H31" s="3">
        <f t="shared" si="0"/>
        <v>58209.87351112768</v>
      </c>
      <c r="I31" s="61">
        <f>Parameter!$D$58</f>
        <v>35</v>
      </c>
      <c r="J31" s="3">
        <f t="shared" si="5"/>
        <v>-20373.455728894685</v>
      </c>
    </row>
    <row r="32" spans="1:10" ht="14.25" thickBot="1" thickTop="1">
      <c r="A32" s="1">
        <f t="shared" si="3"/>
        <v>28</v>
      </c>
      <c r="B32" s="3">
        <f>B31*(100+Parameter!$D$36)/100</f>
        <v>117738.79903053716</v>
      </c>
      <c r="C32" s="18">
        <v>0</v>
      </c>
      <c r="D32" s="3">
        <f>Annuitätenberechnung!G360*-1</f>
        <v>-2799.7097063296833</v>
      </c>
      <c r="E32" s="3">
        <f>Parameter!$D$23*Parameter!$C$28/100*-1</f>
        <v>-45500</v>
      </c>
      <c r="F32" s="8">
        <f>Parameter!$D$52*-1</f>
        <v>-9000</v>
      </c>
      <c r="G32" s="18">
        <v>0</v>
      </c>
      <c r="H32" s="3">
        <f t="shared" si="0"/>
        <v>60439.08932420748</v>
      </c>
      <c r="I32" s="61">
        <f>Parameter!$D$58</f>
        <v>35</v>
      </c>
      <c r="J32" s="3">
        <f t="shared" si="5"/>
        <v>-21153.68126347262</v>
      </c>
    </row>
    <row r="33" spans="1:10" ht="14.25" thickBot="1" thickTop="1">
      <c r="A33" s="1">
        <f t="shared" si="3"/>
        <v>29</v>
      </c>
      <c r="B33" s="3">
        <f>B32*(100+Parameter!$D$36)/100</f>
        <v>118916.18702084254</v>
      </c>
      <c r="C33" s="18">
        <v>0</v>
      </c>
      <c r="D33" s="3">
        <f>Annuitätenberechnung!G372*-1</f>
        <v>-1714.758814602529</v>
      </c>
      <c r="E33" s="3">
        <f>Parameter!$D$23*Parameter!$C$28/100*-1</f>
        <v>-45500</v>
      </c>
      <c r="F33" s="8">
        <f>Parameter!$D$52*-1</f>
        <v>-9000</v>
      </c>
      <c r="G33" s="18">
        <v>0</v>
      </c>
      <c r="H33" s="3">
        <f t="shared" si="0"/>
        <v>62701.428206240016</v>
      </c>
      <c r="I33" s="61">
        <f>Parameter!$D$58</f>
        <v>35</v>
      </c>
      <c r="J33" s="3">
        <f t="shared" si="5"/>
        <v>-21945.499872184006</v>
      </c>
    </row>
    <row r="34" spans="1:10" ht="14.25" thickBot="1" thickTop="1">
      <c r="A34" s="1">
        <f t="shared" si="3"/>
        <v>30</v>
      </c>
      <c r="B34" s="3">
        <f>B33*(100+Parameter!$D$36)/100</f>
        <v>120105.34889105096</v>
      </c>
      <c r="C34" s="18">
        <v>0</v>
      </c>
      <c r="D34" s="3">
        <f>Annuitätenberechnung!G384*-1</f>
        <v>-607.9088881797932</v>
      </c>
      <c r="E34" s="3">
        <f>Parameter!$D$23*Parameter!$C$28/100*-1</f>
        <v>-45500</v>
      </c>
      <c r="F34" s="8">
        <f>Parameter!$D$52*-1</f>
        <v>-9000</v>
      </c>
      <c r="G34" s="18">
        <v>0</v>
      </c>
      <c r="H34" s="3">
        <f t="shared" si="0"/>
        <v>64997.44000287117</v>
      </c>
      <c r="I34" s="61">
        <f>Parameter!$D$58</f>
        <v>35</v>
      </c>
      <c r="J34" s="3">
        <f t="shared" si="5"/>
        <v>-22749.10400100491</v>
      </c>
    </row>
    <row r="35" spans="4:5" ht="13.5" thickTop="1">
      <c r="D35" s="3"/>
      <c r="E35" s="3"/>
    </row>
    <row r="36" spans="4:5" ht="12.75">
      <c r="D36" s="3"/>
      <c r="E36" s="3"/>
    </row>
    <row r="37" spans="4:5" ht="12.75">
      <c r="D37" s="3"/>
      <c r="E37" s="3"/>
    </row>
    <row r="38" spans="4:5" ht="12.75">
      <c r="D38" s="3"/>
      <c r="E38" s="3"/>
    </row>
    <row r="39" spans="4:5" ht="12.75">
      <c r="D39" s="3"/>
      <c r="E39" s="3"/>
    </row>
    <row r="40" spans="4:5" ht="12.75">
      <c r="D40" s="3"/>
      <c r="E40" s="3"/>
    </row>
    <row r="41" spans="4:5" ht="12.75">
      <c r="D41" s="3"/>
      <c r="E41" s="3"/>
    </row>
    <row r="42" spans="4:5" ht="12.75">
      <c r="D42" s="3"/>
      <c r="E42" s="3"/>
    </row>
    <row r="43" spans="4:5" ht="12.75">
      <c r="D43" s="3"/>
      <c r="E43" s="3"/>
    </row>
    <row r="44" spans="4:5" ht="12.75">
      <c r="D44" s="3"/>
      <c r="E44" s="3"/>
    </row>
    <row r="45" spans="4:5" ht="12.75">
      <c r="D45" s="3"/>
      <c r="E45" s="3"/>
    </row>
    <row r="46" spans="4:5" ht="12.75">
      <c r="D46" s="3"/>
      <c r="E4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="85" zoomScaleNormal="85" zoomScalePageLayoutView="0" workbookViewId="0" topLeftCell="A1">
      <selection activeCell="K17" sqref="K17"/>
    </sheetView>
  </sheetViews>
  <sheetFormatPr defaultColWidth="11.421875" defaultRowHeight="12.75"/>
  <cols>
    <col min="1" max="1" width="11.421875" style="1" customWidth="1"/>
    <col min="2" max="2" width="16.421875" style="0" customWidth="1"/>
    <col min="5" max="5" width="13.140625" style="0" customWidth="1"/>
    <col min="7" max="7" width="13.57421875" style="0" customWidth="1"/>
    <col min="8" max="8" width="12.7109375" style="0" customWidth="1"/>
    <col min="9" max="9" width="14.140625" style="64" customWidth="1"/>
    <col min="10" max="10" width="11.421875" style="1" customWidth="1"/>
  </cols>
  <sheetData>
    <row r="2" spans="8:9" s="2" customFormat="1" ht="12.75">
      <c r="H2" s="2" t="s">
        <v>9</v>
      </c>
      <c r="I2" s="62" t="s">
        <v>27</v>
      </c>
    </row>
    <row r="3" spans="1:9" s="9" customFormat="1" ht="13.5" thickBot="1">
      <c r="A3" s="9" t="s">
        <v>11</v>
      </c>
      <c r="B3" s="9" t="s">
        <v>0</v>
      </c>
      <c r="C3" s="9" t="s">
        <v>1</v>
      </c>
      <c r="D3" s="9" t="s">
        <v>2</v>
      </c>
      <c r="E3" s="9" t="s">
        <v>25</v>
      </c>
      <c r="F3" s="9" t="s">
        <v>4</v>
      </c>
      <c r="G3" s="9" t="s">
        <v>5</v>
      </c>
      <c r="H3" s="9" t="s">
        <v>10</v>
      </c>
      <c r="I3" s="63" t="s">
        <v>28</v>
      </c>
    </row>
    <row r="4" ht="13.5" thickTop="1">
      <c r="J4" s="1" t="s">
        <v>70</v>
      </c>
    </row>
    <row r="5" spans="1:10" ht="12.75">
      <c r="A5" s="1">
        <v>1</v>
      </c>
      <c r="B5" s="3">
        <f>Steuerauswirkung!B5</f>
        <v>90000</v>
      </c>
      <c r="C5" s="3">
        <f>Steuerauswirkung!C5</f>
        <v>0</v>
      </c>
      <c r="D5" s="3">
        <f>Steuerauswirkung!D5</f>
        <v>-25213.77140306886</v>
      </c>
      <c r="E5" s="8">
        <f>Annuitätenberechnung!H36*-1</f>
        <v>-31338.00791831899</v>
      </c>
      <c r="F5" s="3">
        <f>Steuerauswirkung!F5</f>
        <v>-9000</v>
      </c>
      <c r="G5" s="3">
        <f>Steuerauswirkung!G5</f>
        <v>0</v>
      </c>
      <c r="H5" s="3">
        <f>Steuerauswirkung!J5</f>
        <v>-3600.1800089258995</v>
      </c>
      <c r="I5" s="65">
        <f aca="true" t="shared" si="0" ref="I5:I14">B5+C5+D5+E5+F5+G5+H5</f>
        <v>20848.040669686256</v>
      </c>
      <c r="J5" s="54">
        <f>I5/12</f>
        <v>1737.3367224738547</v>
      </c>
    </row>
    <row r="6" spans="1:9" ht="12.75">
      <c r="A6" s="1">
        <f aca="true" t="shared" si="1" ref="A6:A14">A5+1</f>
        <v>2</v>
      </c>
      <c r="B6" s="3">
        <f>Steuerauswirkung!B6</f>
        <v>90900</v>
      </c>
      <c r="C6" s="3">
        <f>Steuerauswirkung!C6</f>
        <v>0</v>
      </c>
      <c r="D6" s="3">
        <f>Steuerauswirkung!D6</f>
        <v>-24581.233904895795</v>
      </c>
      <c r="E6" s="8">
        <f>Annuitätenberechnung!H48*-1</f>
        <v>-31970.54541649205</v>
      </c>
      <c r="F6" s="3">
        <f>Steuerauswirkung!F6</f>
        <v>-9000</v>
      </c>
      <c r="G6" s="3">
        <f>Steuerauswirkung!G6</f>
        <v>0</v>
      </c>
      <c r="H6" s="3">
        <f>Steuerauswirkung!J6</f>
        <v>-4136.5681332864715</v>
      </c>
      <c r="I6" s="65">
        <f t="shared" si="0"/>
        <v>21211.652545325684</v>
      </c>
    </row>
    <row r="7" spans="1:9" ht="12.75">
      <c r="A7" s="1">
        <f t="shared" si="1"/>
        <v>3</v>
      </c>
      <c r="B7" s="3">
        <f>Steuerauswirkung!B7</f>
        <v>91809</v>
      </c>
      <c r="C7" s="3">
        <f>Steuerauswirkung!C7</f>
        <v>0</v>
      </c>
      <c r="D7" s="3">
        <f>Steuerauswirkung!D7</f>
        <v>-23935.92904487772</v>
      </c>
      <c r="E7" s="8">
        <f>Annuitätenberechnung!H60*-1</f>
        <v>-32615.850276510115</v>
      </c>
      <c r="F7" s="3">
        <f>Steuerauswirkung!F7</f>
        <v>-9000</v>
      </c>
      <c r="G7" s="3">
        <f>Steuerauswirkung!G7</f>
        <v>0</v>
      </c>
      <c r="H7" s="3">
        <f>Steuerauswirkung!J7</f>
        <v>-4680.574834292799</v>
      </c>
      <c r="I7" s="65">
        <f t="shared" si="0"/>
        <v>21576.64584431937</v>
      </c>
    </row>
    <row r="8" spans="1:9" ht="12.75">
      <c r="A8" s="1">
        <f t="shared" si="1"/>
        <v>4</v>
      </c>
      <c r="B8" s="3">
        <f>Steuerauswirkung!B8</f>
        <v>92727.09</v>
      </c>
      <c r="C8" s="3">
        <f>Steuerauswirkung!C8</f>
        <v>0</v>
      </c>
      <c r="D8" s="3">
        <f>Steuerauswirkung!D8</f>
        <v>-23277.59912204205</v>
      </c>
      <c r="E8" s="8">
        <f>Annuitätenberechnung!H72*-1</f>
        <v>-33274.180199345785</v>
      </c>
      <c r="F8" s="3">
        <f>Steuerauswirkung!F8</f>
        <v>-9000</v>
      </c>
      <c r="G8" s="3">
        <f>Steuerauswirkung!G8</f>
        <v>0</v>
      </c>
      <c r="H8" s="3">
        <f>Steuerauswirkung!J8</f>
        <v>-5232.32180728528</v>
      </c>
      <c r="I8" s="65">
        <f t="shared" si="0"/>
        <v>21942.988871326877</v>
      </c>
    </row>
    <row r="9" spans="1:9" ht="12.75">
      <c r="A9" s="1">
        <f t="shared" si="1"/>
        <v>5</v>
      </c>
      <c r="B9" s="3">
        <f>Steuerauswirkung!B9</f>
        <v>93654.3609</v>
      </c>
      <c r="C9" s="3">
        <f>Steuerauswirkung!C9</f>
        <v>0</v>
      </c>
      <c r="D9" s="3">
        <f>Steuerauswirkung!D9</f>
        <v>-22605.981233888087</v>
      </c>
      <c r="E9" s="8">
        <f>Annuitätenberechnung!H84*-1</f>
        <v>-33945.79808749976</v>
      </c>
      <c r="F9" s="3">
        <f>Steuerauswirkung!F9</f>
        <v>-9000</v>
      </c>
      <c r="G9" s="3">
        <f>Steuerauswirkung!G9</f>
        <v>0</v>
      </c>
      <c r="H9" s="3">
        <f>Steuerauswirkung!J9</f>
        <v>-5791.932883139169</v>
      </c>
      <c r="I9" s="65">
        <f t="shared" si="0"/>
        <v>22310.648695472984</v>
      </c>
    </row>
    <row r="10" spans="1:9" ht="12.75">
      <c r="A10" s="1">
        <f t="shared" si="1"/>
        <v>6</v>
      </c>
      <c r="B10" s="3">
        <f>Steuerauswirkung!B10</f>
        <v>94590.904509</v>
      </c>
      <c r="C10" s="3">
        <f>Steuerauswirkung!C10</f>
        <v>0</v>
      </c>
      <c r="D10" s="3">
        <f>Steuerauswirkung!D10</f>
        <v>-21920.807171397573</v>
      </c>
      <c r="E10" s="8">
        <f>Annuitätenberechnung!H96*-1</f>
        <v>-34630.97214999027</v>
      </c>
      <c r="F10" s="3">
        <f>Steuerauswirkung!F10</f>
        <v>-9000</v>
      </c>
      <c r="G10" s="3">
        <f>Steuerauswirkung!G10</f>
        <v>0</v>
      </c>
      <c r="H10" s="3">
        <f>Steuerauswirkung!J10</f>
        <v>-6359.534068160852</v>
      </c>
      <c r="I10" s="65">
        <f t="shared" si="0"/>
        <v>22679.59111945131</v>
      </c>
    </row>
    <row r="11" spans="1:9" ht="12.75">
      <c r="A11" s="1">
        <f t="shared" si="1"/>
        <v>7</v>
      </c>
      <c r="B11" s="3">
        <f>Steuerauswirkung!B11</f>
        <v>95536.81355409</v>
      </c>
      <c r="C11" s="3">
        <f>Steuerauswirkung!C11</f>
        <v>0</v>
      </c>
      <c r="D11" s="3">
        <f>Steuerauswirkung!D11</f>
        <v>-21221.803311926004</v>
      </c>
      <c r="E11" s="8">
        <f>Annuitätenberechnung!H108*-1</f>
        <v>-35329.97600946183</v>
      </c>
      <c r="F11" s="3">
        <f>Steuerauswirkung!F11</f>
        <v>-9000</v>
      </c>
      <c r="G11" s="3">
        <f>Steuerauswirkung!G11</f>
        <v>0</v>
      </c>
      <c r="H11" s="3">
        <f>Steuerauswirkung!J11</f>
        <v>-6935.253584757396</v>
      </c>
      <c r="I11" s="65">
        <f t="shared" si="0"/>
        <v>23049.78064794476</v>
      </c>
    </row>
    <row r="12" spans="1:9" ht="12.75">
      <c r="A12" s="1">
        <f t="shared" si="1"/>
        <v>8</v>
      </c>
      <c r="B12" s="3">
        <f>Steuerauswirkung!B12</f>
        <v>96492.1816896309</v>
      </c>
      <c r="C12" s="3">
        <f>Steuerauswirkung!C12</f>
        <v>0</v>
      </c>
      <c r="D12" s="3">
        <f>Steuerauswirkung!D12</f>
        <v>-20508.690509932116</v>
      </c>
      <c r="E12" s="8">
        <f>Annuitätenberechnung!H120*-1</f>
        <v>-36043.088811455724</v>
      </c>
      <c r="F12" s="3">
        <f>Steuerauswirkung!F12</f>
        <v>-9000</v>
      </c>
      <c r="G12" s="3">
        <f>Steuerauswirkung!G12</f>
        <v>0</v>
      </c>
      <c r="H12" s="3">
        <f>Steuerauswirkung!J12</f>
        <v>-7519.221912894575</v>
      </c>
      <c r="I12" s="65">
        <f t="shared" si="0"/>
        <v>23421.180455348487</v>
      </c>
    </row>
    <row r="13" spans="1:9" ht="12.75">
      <c r="A13" s="1">
        <f t="shared" si="1"/>
        <v>9</v>
      </c>
      <c r="B13" s="3">
        <f>Steuerauswirkung!B13</f>
        <v>97457.1035065272</v>
      </c>
      <c r="C13" s="3">
        <f>Steuerauswirkung!C13</f>
        <v>0</v>
      </c>
      <c r="D13" s="3">
        <f>Steuerauswirkung!D13</f>
        <v>-19781.18398550176</v>
      </c>
      <c r="E13" s="8">
        <f>Annuitätenberechnung!H132*-1</f>
        <v>-36770.59533588608</v>
      </c>
      <c r="F13" s="3">
        <f>Steuerauswirkung!F13</f>
        <v>-9000</v>
      </c>
      <c r="G13" s="3">
        <f>Steuerauswirkung!G13</f>
        <v>0</v>
      </c>
      <c r="H13" s="3">
        <f>Steuerauswirkung!J13</f>
        <v>-8111.571832358904</v>
      </c>
      <c r="I13" s="65">
        <f t="shared" si="0"/>
        <v>23793.75235278046</v>
      </c>
    </row>
    <row r="14" spans="1:9" ht="12.75">
      <c r="A14" s="1">
        <f t="shared" si="1"/>
        <v>10</v>
      </c>
      <c r="B14" s="3">
        <f>Steuerauswirkung!B14</f>
        <v>98431.67454159247</v>
      </c>
      <c r="C14" s="3">
        <f>Steuerauswirkung!C14</f>
        <v>0</v>
      </c>
      <c r="D14" s="3">
        <f>Steuerauswirkung!D14</f>
        <v>-19038.99321062168</v>
      </c>
      <c r="E14" s="8">
        <f>Annuitätenberechnung!H144*-1</f>
        <v>-37512.78611076616</v>
      </c>
      <c r="F14" s="3">
        <f>Steuerauswirkung!F14</f>
        <v>-9000</v>
      </c>
      <c r="G14" s="3">
        <f>Steuerauswirkung!G14</f>
        <v>0</v>
      </c>
      <c r="H14" s="3">
        <f>Steuerauswirkung!J14</f>
        <v>-8712.438465839774</v>
      </c>
      <c r="I14" s="65">
        <f t="shared" si="0"/>
        <v>24167.456754364845</v>
      </c>
    </row>
    <row r="15" spans="1:9" ht="12.75">
      <c r="A15" s="1">
        <f aca="true" t="shared" si="2" ref="A15:A34">A14+1</f>
        <v>11</v>
      </c>
      <c r="B15" s="3">
        <f>Steuerauswirkung!B15</f>
        <v>99415.9912870084</v>
      </c>
      <c r="C15" s="3">
        <f>Steuerauswirkung!C15</f>
        <v>0</v>
      </c>
      <c r="D15" s="3">
        <f>Steuerauswirkung!D15</f>
        <v>-18281.82179315789</v>
      </c>
      <c r="E15" s="8">
        <f>Annuitätenberechnung!H156*-1</f>
        <v>-38269.95752822995</v>
      </c>
      <c r="F15" s="3">
        <f>Steuerauswirkung!F15</f>
        <v>-9000</v>
      </c>
      <c r="G15" s="3">
        <f>Steuerauswirkung!G15</f>
        <v>0</v>
      </c>
      <c r="H15" s="3">
        <f>Steuerauswirkung!J15</f>
        <v>-9321.959322847673</v>
      </c>
      <c r="I15" s="65">
        <f aca="true" t="shared" si="3" ref="I15:I34">B15+C15+D15+E15+F15+G15+H15</f>
        <v>24542.252642772874</v>
      </c>
    </row>
    <row r="16" spans="1:9" ht="12.75">
      <c r="A16" s="1">
        <f t="shared" si="2"/>
        <v>12</v>
      </c>
      <c r="B16" s="3">
        <f>Steuerauswirkung!B16</f>
        <v>100410.15119987847</v>
      </c>
      <c r="C16" s="3">
        <f>Steuerauswirkung!C16</f>
        <v>0</v>
      </c>
      <c r="D16" s="3">
        <f>Steuerauswirkung!D16</f>
        <v>-17509.36735849215</v>
      </c>
      <c r="E16" s="8">
        <f>Annuitätenberechnung!H168*-1</f>
        <v>-39042.41196289569</v>
      </c>
      <c r="F16" s="3">
        <f>Steuerauswirkung!F16</f>
        <v>-9000</v>
      </c>
      <c r="G16" s="3">
        <f>Steuerauswirkung!G16</f>
        <v>0</v>
      </c>
      <c r="H16" s="3">
        <f>Steuerauswirkung!J16</f>
        <v>-9940.274344485213</v>
      </c>
      <c r="I16" s="65">
        <f t="shared" si="3"/>
        <v>24918.097534005417</v>
      </c>
    </row>
    <row r="17" spans="1:9" ht="12.75">
      <c r="A17" s="1">
        <f t="shared" si="2"/>
        <v>13</v>
      </c>
      <c r="B17" s="3">
        <f>Steuerauswirkung!B17</f>
        <v>101414.25271187724</v>
      </c>
      <c r="C17" s="3">
        <f>Steuerauswirkung!C17</f>
        <v>0</v>
      </c>
      <c r="D17" s="3">
        <f>Steuerauswirkung!D17</f>
        <v>-16721.321428769363</v>
      </c>
      <c r="E17" s="8">
        <f>Annuitätenberechnung!H180*-1</f>
        <v>-39830.45789261848</v>
      </c>
      <c r="F17" s="3">
        <f>Steuerauswirkung!F17</f>
        <v>-9000</v>
      </c>
      <c r="G17" s="3">
        <f>Steuerauswirkung!G17</f>
        <v>0</v>
      </c>
      <c r="H17" s="3">
        <f>Steuerauswirkung!J17</f>
        <v>-10567.525949087756</v>
      </c>
      <c r="I17" s="65">
        <f t="shared" si="3"/>
        <v>25294.947441401637</v>
      </c>
    </row>
    <row r="18" spans="1:9" ht="12.75">
      <c r="A18" s="1">
        <f t="shared" si="2"/>
        <v>14</v>
      </c>
      <c r="B18" s="3">
        <f>Steuerauswirkung!B18</f>
        <v>102428.39523899602</v>
      </c>
      <c r="C18" s="3">
        <f>Steuerauswirkung!C18</f>
        <v>0</v>
      </c>
      <c r="D18" s="3">
        <f>Steuerauswirkung!D18</f>
        <v>-15917.36929970769</v>
      </c>
      <c r="E18" s="8">
        <f>Annuitätenberechnung!H192*-1</f>
        <v>-40634.410021680145</v>
      </c>
      <c r="F18" s="3">
        <f>Steuerauswirkung!F18</f>
        <v>-9000</v>
      </c>
      <c r="G18" s="3">
        <f>Steuerauswirkung!G18</f>
        <v>0</v>
      </c>
      <c r="H18" s="3">
        <f>Steuerauswirkung!J18</f>
        <v>-11203.859078750915</v>
      </c>
      <c r="I18" s="65">
        <f t="shared" si="3"/>
        <v>25672.75683885727</v>
      </c>
    </row>
    <row r="19" spans="1:9" ht="12.75">
      <c r="A19" s="1">
        <f t="shared" si="2"/>
        <v>15</v>
      </c>
      <c r="B19" s="3">
        <f>Steuerauswirkung!B19</f>
        <v>103452.67919138598</v>
      </c>
      <c r="C19" s="3">
        <f>Steuerauswirkung!C19</f>
        <v>0</v>
      </c>
      <c r="D19" s="3">
        <f>Steuerauswirkung!D19</f>
        <v>-15097.189914922139</v>
      </c>
      <c r="E19" s="8">
        <f>Annuitätenberechnung!H204*-1</f>
        <v>-41454.5894064657</v>
      </c>
      <c r="F19" s="3">
        <f>Steuerauswirkung!F19</f>
        <v>-9000</v>
      </c>
      <c r="G19" s="3">
        <f>Steuerauswirkung!G19</f>
        <v>0</v>
      </c>
      <c r="H19" s="3">
        <f>Steuerauswirkung!J19</f>
        <v>-11849.421246762344</v>
      </c>
      <c r="I19" s="65">
        <f t="shared" si="3"/>
        <v>26051.478623235795</v>
      </c>
    </row>
    <row r="20" spans="1:9" ht="12.75">
      <c r="A20" s="1">
        <f t="shared" si="2"/>
        <v>16</v>
      </c>
      <c r="B20" s="3">
        <f>Steuerauswirkung!B20</f>
        <v>104487.20598329983</v>
      </c>
      <c r="C20" s="3">
        <f>Steuerauswirkung!C20</f>
        <v>0</v>
      </c>
      <c r="D20" s="3">
        <f>Steuerauswirkung!D20</f>
        <v>-14260.455737711442</v>
      </c>
      <c r="E20" s="8">
        <f>Annuitätenberechnung!H216*-1</f>
        <v>-42291.32358367639</v>
      </c>
      <c r="F20" s="3">
        <f>Steuerauswirkung!F20</f>
        <v>-9000</v>
      </c>
      <c r="G20" s="3">
        <f>Steuerauswirkung!G20</f>
        <v>0</v>
      </c>
      <c r="H20" s="3">
        <f>Steuerauswirkung!J20</f>
        <v>-12504.362585955938</v>
      </c>
      <c r="I20" s="65">
        <f t="shared" si="3"/>
        <v>26431.064075956063</v>
      </c>
    </row>
    <row r="21" spans="1:9" ht="12.75">
      <c r="A21" s="1">
        <f t="shared" si="2"/>
        <v>17</v>
      </c>
      <c r="B21" s="3">
        <f>Steuerauswirkung!B21</f>
        <v>105532.07804313283</v>
      </c>
      <c r="C21" s="3">
        <f>Steuerauswirkung!C21</f>
        <v>0</v>
      </c>
      <c r="D21" s="3">
        <f>Steuerauswirkung!D21</f>
        <v>-13406.832620257052</v>
      </c>
      <c r="E21" s="8">
        <f>Annuitätenberechnung!H228*-1</f>
        <v>-43144.946701130786</v>
      </c>
      <c r="F21" s="3">
        <f>Steuerauswirkung!F21</f>
        <v>-9000</v>
      </c>
      <c r="G21" s="3">
        <f>Steuerauswirkung!G21</f>
        <v>0</v>
      </c>
      <c r="H21" s="3">
        <f>Steuerauswirkung!J21</f>
        <v>-13168.835898006526</v>
      </c>
      <c r="I21" s="65">
        <f t="shared" si="3"/>
        <v>26811.462823738475</v>
      </c>
    </row>
    <row r="22" spans="1:9" ht="12.75">
      <c r="A22" s="1">
        <f t="shared" si="2"/>
        <v>18</v>
      </c>
      <c r="B22" s="3">
        <f>Steuerauswirkung!B22</f>
        <v>106587.39882356416</v>
      </c>
      <c r="C22" s="3">
        <f>Steuerauswirkung!C22</f>
        <v>0</v>
      </c>
      <c r="D22" s="3">
        <f>Steuerauswirkung!D22</f>
        <v>-12535.979670182009</v>
      </c>
      <c r="E22" s="8">
        <f>Annuitätenberechnung!H240*-1</f>
        <v>-44015.79965120583</v>
      </c>
      <c r="F22" s="3">
        <f>Steuerauswirkung!F22</f>
        <v>-9000</v>
      </c>
      <c r="G22" s="3">
        <f>Steuerauswirkung!G22</f>
        <v>0</v>
      </c>
      <c r="H22" s="3">
        <f>Steuerauswirkung!J22</f>
        <v>-13842.996703683755</v>
      </c>
      <c r="I22" s="65">
        <f t="shared" si="3"/>
        <v>27192.62279849257</v>
      </c>
    </row>
    <row r="23" spans="1:9" ht="12.75">
      <c r="A23" s="1">
        <f t="shared" si="2"/>
        <v>19</v>
      </c>
      <c r="B23" s="3">
        <f>Steuerauswirkung!B23</f>
        <v>107653.27281179979</v>
      </c>
      <c r="C23" s="3">
        <f>Steuerauswirkung!C23</f>
        <v>0</v>
      </c>
      <c r="D23" s="3">
        <f>Steuerauswirkung!D23</f>
        <v>-11647.549114416368</v>
      </c>
      <c r="E23" s="8">
        <f>Annuitätenberechnung!H252*-1</f>
        <v>-44904.23020697148</v>
      </c>
      <c r="F23" s="3">
        <f>Steuerauswirkung!F23</f>
        <v>-9000</v>
      </c>
      <c r="G23" s="3">
        <f>Steuerauswirkung!G23</f>
        <v>0</v>
      </c>
      <c r="H23" s="3">
        <f>Steuerauswirkung!J23</f>
        <v>-14527.003294084197</v>
      </c>
      <c r="I23" s="65">
        <f t="shared" si="3"/>
        <v>27574.490196327744</v>
      </c>
    </row>
    <row r="24" spans="1:9" ht="12.75">
      <c r="A24" s="1">
        <f t="shared" si="2"/>
        <v>20</v>
      </c>
      <c r="B24" s="3">
        <f>Steuerauswirkung!B24</f>
        <v>108729.8055399178</v>
      </c>
      <c r="C24" s="3">
        <f>Steuerauswirkung!C24</f>
        <v>0</v>
      </c>
      <c r="D24" s="3">
        <f>Steuerauswirkung!D24</f>
        <v>-10741.18616031484</v>
      </c>
      <c r="E24" s="8">
        <f>Annuitätenberechnung!H264*-1</f>
        <v>-45810.593161073</v>
      </c>
      <c r="F24" s="3">
        <f>Steuerauswirkung!F24</f>
        <v>-9000</v>
      </c>
      <c r="G24" s="3">
        <f>Steuerauswirkung!G24</f>
        <v>0</v>
      </c>
      <c r="H24" s="3">
        <f>Steuerauswirkung!J24</f>
        <v>-15221.016782861036</v>
      </c>
      <c r="I24" s="65">
        <f t="shared" si="3"/>
        <v>27957.009435668922</v>
      </c>
    </row>
    <row r="25" spans="1:9" ht="12.75">
      <c r="A25" s="1">
        <f t="shared" si="2"/>
        <v>21</v>
      </c>
      <c r="B25" s="3">
        <f>Steuerauswirkung!B25</f>
        <v>109817.10359531696</v>
      </c>
      <c r="C25" s="3">
        <f>Steuerauswirkung!C25</f>
        <v>0</v>
      </c>
      <c r="D25" s="3">
        <f>Steuerauswirkung!D25</f>
        <v>-9816.528853971193</v>
      </c>
      <c r="E25" s="8">
        <f>Annuitätenberechnung!H276*-1</f>
        <v>-46735.25046741665</v>
      </c>
      <c r="F25" s="3">
        <f>Steuerauswirkung!F25</f>
        <v>-9000</v>
      </c>
      <c r="G25" s="3">
        <f>Steuerauswirkung!G25</f>
        <v>0</v>
      </c>
      <c r="H25" s="3">
        <f>Steuerauswirkung!J25</f>
        <v>-15925.20115947102</v>
      </c>
      <c r="I25" s="65">
        <f t="shared" si="3"/>
        <v>28340.123114458103</v>
      </c>
    </row>
    <row r="26" spans="1:9" ht="12.75">
      <c r="A26" s="1">
        <f t="shared" si="2"/>
        <v>22</v>
      </c>
      <c r="B26" s="3">
        <f>Steuerauswirkung!B26</f>
        <v>110915.27463127013</v>
      </c>
      <c r="C26" s="3">
        <f>Steuerauswirkung!C26</f>
        <v>0</v>
      </c>
      <c r="D26" s="3">
        <f>Steuerauswirkung!D26</f>
        <v>-8873.207935672805</v>
      </c>
      <c r="E26" s="8">
        <f>Annuitätenberechnung!H288*-1</f>
        <v>-47678.57138571504</v>
      </c>
      <c r="F26" s="3">
        <f>Steuerauswirkung!F26</f>
        <v>-9000</v>
      </c>
      <c r="G26" s="3">
        <f>Steuerauswirkung!G26</f>
        <v>0</v>
      </c>
      <c r="H26" s="3">
        <f>Steuerauswirkung!J26</f>
        <v>-16639.723343459063</v>
      </c>
      <c r="I26" s="65">
        <f t="shared" si="3"/>
        <v>28723.771966423225</v>
      </c>
    </row>
    <row r="27" spans="1:9" ht="12.75">
      <c r="A27" s="1">
        <f t="shared" si="2"/>
        <v>23</v>
      </c>
      <c r="B27" s="3">
        <f>Steuerauswirkung!B27</f>
        <v>112024.42737758285</v>
      </c>
      <c r="C27" s="3">
        <f>Steuerauswirkung!C27</f>
        <v>0</v>
      </c>
      <c r="D27" s="3">
        <f>Steuerauswirkung!D27</f>
        <v>-7910.846692437679</v>
      </c>
      <c r="E27" s="8">
        <f>Annuitätenberechnung!H300*-1</f>
        <v>-48640.932628950155</v>
      </c>
      <c r="F27" s="3">
        <f>Steuerauswirkung!F27</f>
        <v>-9000</v>
      </c>
      <c r="G27" s="3">
        <f>Steuerauswirkung!G27</f>
        <v>0</v>
      </c>
      <c r="H27" s="3">
        <f>Steuerauswirkung!J27</f>
        <v>-17364.753239800808</v>
      </c>
      <c r="I27" s="65">
        <f t="shared" si="3"/>
        <v>29107.8948163942</v>
      </c>
    </row>
    <row r="28" spans="1:9" ht="12.75">
      <c r="A28" s="1">
        <f t="shared" si="2"/>
        <v>24</v>
      </c>
      <c r="B28" s="3">
        <f>Steuerauswirkung!B28</f>
        <v>113144.67165135867</v>
      </c>
      <c r="C28" s="3">
        <f>Steuerauswirkung!C28</f>
        <v>0</v>
      </c>
      <c r="D28" s="3">
        <f>Steuerauswirkung!D28</f>
        <v>-6929.060807575006</v>
      </c>
      <c r="E28" s="8">
        <f>Annuitätenberechnung!H312*-1</f>
        <v>-49622.71851381283</v>
      </c>
      <c r="F28" s="3">
        <f>Steuerauswirkung!F28</f>
        <v>-9000</v>
      </c>
      <c r="G28" s="3">
        <f>Steuerauswirkung!G28</f>
        <v>0</v>
      </c>
      <c r="H28" s="3">
        <f>Steuerauswirkung!J28</f>
        <v>-18100.46379532428</v>
      </c>
      <c r="I28" s="65">
        <f t="shared" si="3"/>
        <v>29492.42853464655</v>
      </c>
    </row>
    <row r="29" spans="1:9" ht="12.75">
      <c r="A29" s="1">
        <f t="shared" si="2"/>
        <v>25</v>
      </c>
      <c r="B29" s="3">
        <f>Steuerauswirkung!B29</f>
        <v>114276.11836787226</v>
      </c>
      <c r="C29" s="3">
        <f>Steuerauswirkung!C29</f>
        <v>0</v>
      </c>
      <c r="D29" s="3">
        <f>Steuerauswirkung!D29</f>
        <v>-5927.458207209186</v>
      </c>
      <c r="E29" s="8">
        <f>Annuitätenberechnung!H324*-1</f>
        <v>-50624.32111417865</v>
      </c>
      <c r="F29" s="3">
        <f>Steuerauswirkung!F29</f>
        <v>-9000</v>
      </c>
      <c r="G29" s="3">
        <f>Steuerauswirkung!G29</f>
        <v>0</v>
      </c>
      <c r="H29" s="3">
        <f>Steuerauswirkung!J29</f>
        <v>-18847.031056232074</v>
      </c>
      <c r="I29" s="65">
        <f t="shared" si="3"/>
        <v>29877.307990252346</v>
      </c>
    </row>
    <row r="30" spans="1:9" ht="12.75">
      <c r="A30" s="1">
        <f t="shared" si="2"/>
        <v>26</v>
      </c>
      <c r="B30" s="3">
        <f>Steuerauswirkung!B30</f>
        <v>115418.87955155098</v>
      </c>
      <c r="C30" s="3">
        <f>Steuerauswirkung!C30</f>
        <v>0</v>
      </c>
      <c r="D30" s="3">
        <f>Steuerauswirkung!D30</f>
        <v>-4905.638903706066</v>
      </c>
      <c r="E30" s="8">
        <f>Annuitätenberechnung!H336*-1</f>
        <v>-51646.14041768177</v>
      </c>
      <c r="F30" s="3">
        <f>Steuerauswirkung!F30</f>
        <v>-9000</v>
      </c>
      <c r="G30" s="3">
        <f>Steuerauswirkung!G30</f>
        <v>0</v>
      </c>
      <c r="H30" s="3">
        <f>Steuerauswirkung!J30</f>
        <v>-19604.63422674572</v>
      </c>
      <c r="I30" s="65">
        <f t="shared" si="3"/>
        <v>30262.466003417427</v>
      </c>
    </row>
    <row r="31" spans="1:9" ht="12.75">
      <c r="A31" s="1">
        <f t="shared" si="2"/>
        <v>27</v>
      </c>
      <c r="B31" s="3">
        <f>Steuerauswirkung!B31</f>
        <v>116573.0683470665</v>
      </c>
      <c r="C31" s="3">
        <f>Steuerauswirkung!C31</f>
        <v>0</v>
      </c>
      <c r="D31" s="3">
        <f>Steuerauswirkung!D31</f>
        <v>-3863.1948359388175</v>
      </c>
      <c r="E31" s="8">
        <f>Annuitätenberechnung!H348*-1</f>
        <v>-52688.58448544903</v>
      </c>
      <c r="F31" s="3">
        <f>Steuerauswirkung!F31</f>
        <v>-9000</v>
      </c>
      <c r="G31" s="3">
        <f>Steuerauswirkung!G31</f>
        <v>0</v>
      </c>
      <c r="H31" s="3">
        <f>Steuerauswirkung!J31</f>
        <v>-20373.455728894685</v>
      </c>
      <c r="I31" s="65">
        <f t="shared" si="3"/>
        <v>30647.833296783963</v>
      </c>
    </row>
    <row r="32" spans="1:9" ht="12.75">
      <c r="A32" s="1">
        <f t="shared" si="2"/>
        <v>28</v>
      </c>
      <c r="B32" s="3">
        <f>Steuerauswirkung!B32</f>
        <v>117738.79903053716</v>
      </c>
      <c r="C32" s="3">
        <f>Steuerauswirkung!C32</f>
        <v>0</v>
      </c>
      <c r="D32" s="3">
        <f>Steuerauswirkung!D32</f>
        <v>-2799.7097063296833</v>
      </c>
      <c r="E32" s="8">
        <f>Annuitätenberechnung!H360*-1</f>
        <v>-53752.06961505816</v>
      </c>
      <c r="F32" s="3">
        <f>Steuerauswirkung!F32</f>
        <v>-9000</v>
      </c>
      <c r="G32" s="3">
        <f>Steuerauswirkung!G32</f>
        <v>0</v>
      </c>
      <c r="H32" s="3">
        <f>Steuerauswirkung!J32</f>
        <v>-21153.68126347262</v>
      </c>
      <c r="I32" s="65">
        <f t="shared" si="3"/>
        <v>31033.338445676705</v>
      </c>
    </row>
    <row r="33" spans="1:9" ht="12.75">
      <c r="A33" s="1">
        <f t="shared" si="2"/>
        <v>29</v>
      </c>
      <c r="B33" s="3">
        <f>Steuerauswirkung!B33</f>
        <v>118916.18702084254</v>
      </c>
      <c r="C33" s="3">
        <f>Steuerauswirkung!C33</f>
        <v>0</v>
      </c>
      <c r="D33" s="3">
        <f>Steuerauswirkung!D33</f>
        <v>-1714.758814602529</v>
      </c>
      <c r="E33" s="8">
        <f>Annuitätenberechnung!H372*-1</f>
        <v>-54837.02050678531</v>
      </c>
      <c r="F33" s="3">
        <f>Steuerauswirkung!F33</f>
        <v>-9000</v>
      </c>
      <c r="G33" s="3">
        <f>Steuerauswirkung!G33</f>
        <v>0</v>
      </c>
      <c r="H33" s="3">
        <f>Steuerauswirkung!J33</f>
        <v>-21945.499872184006</v>
      </c>
      <c r="I33" s="65">
        <f t="shared" si="3"/>
        <v>31418.9078272707</v>
      </c>
    </row>
    <row r="34" spans="1:9" ht="12.75">
      <c r="A34" s="1">
        <f t="shared" si="2"/>
        <v>30</v>
      </c>
      <c r="B34" s="3">
        <f>Steuerauswirkung!B34</f>
        <v>120105.34889105096</v>
      </c>
      <c r="C34" s="3">
        <f>Steuerauswirkung!C34</f>
        <v>0</v>
      </c>
      <c r="D34" s="3">
        <f>Steuerauswirkung!D34</f>
        <v>-607.9088881797932</v>
      </c>
      <c r="E34" s="8">
        <f>Annuitätenberechnung!H384*-1</f>
        <v>-55943.870433208045</v>
      </c>
      <c r="F34" s="3">
        <f>Steuerauswirkung!F34</f>
        <v>-9000</v>
      </c>
      <c r="G34" s="3">
        <f>Steuerauswirkung!G34</f>
        <v>0</v>
      </c>
      <c r="H34" s="3">
        <f>Steuerauswirkung!J34</f>
        <v>-22749.10400100491</v>
      </c>
      <c r="I34" s="65">
        <f t="shared" si="3"/>
        <v>31804.465568658212</v>
      </c>
    </row>
    <row r="35" ht="13.5" thickBot="1"/>
    <row r="36" spans="1:10" s="4" customFormat="1" ht="14.25" thickBot="1" thickTop="1">
      <c r="A36" s="2"/>
      <c r="H36" s="51" t="s">
        <v>67</v>
      </c>
      <c r="I36" s="66">
        <f>SUM(I5:I35)</f>
        <v>788156.4579304591</v>
      </c>
      <c r="J36" s="2"/>
    </row>
    <row r="37" ht="13.5" thickTop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22">
      <pane ySplit="765" topLeftCell="A1" activePane="bottomLeft" state="split"/>
      <selection pane="topLeft" activeCell="A22" sqref="A22"/>
      <selection pane="bottomLeft" activeCell="F16" sqref="F16"/>
    </sheetView>
  </sheetViews>
  <sheetFormatPr defaultColWidth="11.421875" defaultRowHeight="12.75"/>
  <cols>
    <col min="1" max="1" width="25.7109375" style="29" customWidth="1"/>
    <col min="2" max="2" width="12.8515625" style="20" customWidth="1"/>
    <col min="3" max="6" width="11.421875" style="41" customWidth="1"/>
    <col min="7" max="9" width="11.421875" style="20" customWidth="1"/>
    <col min="10" max="10" width="11.7109375" style="20" bestFit="1" customWidth="1"/>
    <col min="11" max="16384" width="11.421875" style="20" customWidth="1"/>
  </cols>
  <sheetData>
    <row r="1" ht="15.75">
      <c r="A1" s="28" t="s">
        <v>42</v>
      </c>
    </row>
    <row r="2" ht="12.75">
      <c r="A2" s="29" t="s">
        <v>43</v>
      </c>
    </row>
    <row r="3" ht="12.75">
      <c r="A3" s="29" t="s">
        <v>44</v>
      </c>
    </row>
    <row r="6" spans="1:2" ht="12.75">
      <c r="A6" s="29" t="s">
        <v>11</v>
      </c>
      <c r="B6" s="50"/>
    </row>
    <row r="7" ht="12.75">
      <c r="A7" s="30" t="s">
        <v>32</v>
      </c>
    </row>
    <row r="8" spans="1:2" ht="18" customHeight="1">
      <c r="A8" s="29" t="s">
        <v>45</v>
      </c>
      <c r="B8" s="39">
        <f>Parameter!D50</f>
        <v>1275000</v>
      </c>
    </row>
    <row r="9" spans="1:2" ht="12.75">
      <c r="A9" s="29" t="s">
        <v>33</v>
      </c>
      <c r="B9" s="31">
        <f>Parameter!D42</f>
        <v>2</v>
      </c>
    </row>
    <row r="10" spans="1:2" ht="12.75">
      <c r="A10" s="29" t="s">
        <v>46</v>
      </c>
      <c r="B10" s="32">
        <v>12</v>
      </c>
    </row>
    <row r="11" spans="1:2" ht="12.75">
      <c r="A11" s="29" t="s">
        <v>34</v>
      </c>
      <c r="B11" s="32">
        <f>Parameter!D56</f>
        <v>30</v>
      </c>
    </row>
    <row r="12" spans="1:2" ht="12.75">
      <c r="A12" s="29" t="s">
        <v>47</v>
      </c>
      <c r="B12" s="33">
        <v>36526</v>
      </c>
    </row>
    <row r="13" ht="12.75">
      <c r="B13" s="34"/>
    </row>
    <row r="14" ht="12.75">
      <c r="B14" s="34"/>
    </row>
    <row r="16" ht="12.75">
      <c r="A16" s="30" t="s">
        <v>35</v>
      </c>
    </row>
    <row r="17" spans="1:3" ht="12.75">
      <c r="A17" s="29" t="s">
        <v>48</v>
      </c>
      <c r="B17" s="52">
        <f>B11*B10</f>
        <v>360</v>
      </c>
      <c r="C17" s="41">
        <f>IF(B17&gt;360," Programm beschränkt auf 360 Annuitäten !","")</f>
      </c>
    </row>
    <row r="18" spans="1:2" ht="12.75">
      <c r="A18" s="29" t="s">
        <v>49</v>
      </c>
      <c r="B18" s="52">
        <f>B8*(1+(B9%/B10))^B17*(B9%/B10)/((1+(B9%/B10))^B17-1)</f>
        <v>4712.64827678232</v>
      </c>
    </row>
    <row r="19" spans="1:2" ht="12.75">
      <c r="A19" s="29" t="s">
        <v>50</v>
      </c>
      <c r="B19" s="52">
        <f>SUM(C25:C383)</f>
        <v>1691840.7313648625</v>
      </c>
    </row>
    <row r="20" spans="1:2" ht="12.75">
      <c r="A20" s="29" t="s">
        <v>51</v>
      </c>
      <c r="B20" s="52">
        <f>SUM(D25:D383)</f>
        <v>421545.53829681856</v>
      </c>
    </row>
    <row r="21" spans="1:2" ht="12.75">
      <c r="A21" s="29" t="s">
        <v>52</v>
      </c>
      <c r="B21" s="52">
        <f>SUM(E25:E384)</f>
        <v>1274999.99999993</v>
      </c>
    </row>
    <row r="23" spans="1:8" ht="12.75">
      <c r="A23" s="35" t="s">
        <v>53</v>
      </c>
      <c r="B23" s="36" t="s">
        <v>54</v>
      </c>
      <c r="C23" s="42" t="s">
        <v>55</v>
      </c>
      <c r="D23" s="42" t="s">
        <v>2</v>
      </c>
      <c r="E23" s="42" t="s">
        <v>25</v>
      </c>
      <c r="F23" s="42" t="s">
        <v>56</v>
      </c>
      <c r="G23" s="40" t="s">
        <v>58</v>
      </c>
      <c r="H23" s="40" t="s">
        <v>59</v>
      </c>
    </row>
    <row r="24" ht="12.75">
      <c r="B24" s="29"/>
    </row>
    <row r="25" spans="1:10" ht="12.75">
      <c r="A25" s="35">
        <v>1</v>
      </c>
      <c r="B25" s="37">
        <v>36892</v>
      </c>
      <c r="C25" s="38">
        <f aca="true" t="shared" si="0" ref="C25:C88">IF(A25&lt;&gt;"",$B$18,"")</f>
        <v>4712.64827678232</v>
      </c>
      <c r="D25" s="41">
        <f>B8*$B$9%/B10</f>
        <v>2125</v>
      </c>
      <c r="E25" s="41">
        <f>C25-D25</f>
        <v>2587.64827678232</v>
      </c>
      <c r="F25" s="41">
        <f>IF(A25&lt;&gt;"",B8-E25,"")</f>
        <v>1272412.3517232176</v>
      </c>
      <c r="J25" s="41"/>
    </row>
    <row r="26" spans="1:10" ht="12.75">
      <c r="A26" s="35">
        <f aca="true" t="shared" si="1" ref="A26:A89">IF(A25&lt;$B$17,A25+1,"")</f>
        <v>2</v>
      </c>
      <c r="B26" s="37">
        <f aca="true" t="shared" si="2" ref="B26:B89">IF(A26&lt;&gt;"",DATE(YEAR(B25),MONTH(B25)+12/$B$10,DAY(B25)),"")</f>
        <v>36923</v>
      </c>
      <c r="C26" s="38">
        <f t="shared" si="0"/>
        <v>4712.64827678232</v>
      </c>
      <c r="D26" s="41">
        <f aca="true" t="shared" si="3" ref="D26:D89">IF(A26&lt;&gt;"",F25*B$9%/$B$10,"")</f>
        <v>2120.687252872029</v>
      </c>
      <c r="E26" s="41">
        <f aca="true" t="shared" si="4" ref="E26:E89">IF(A26&lt;&gt;"",C26-D26,"")</f>
        <v>2591.961023910291</v>
      </c>
      <c r="F26" s="41">
        <f aca="true" t="shared" si="5" ref="F26:F89">IF(A26&lt;&gt;"",F25-E26,"")</f>
        <v>1269820.3906993074</v>
      </c>
      <c r="J26" s="41"/>
    </row>
    <row r="27" spans="1:10" ht="12.75">
      <c r="A27" s="35">
        <f t="shared" si="1"/>
        <v>3</v>
      </c>
      <c r="B27" s="37">
        <f t="shared" si="2"/>
        <v>36951</v>
      </c>
      <c r="C27" s="38">
        <f t="shared" si="0"/>
        <v>4712.64827678232</v>
      </c>
      <c r="D27" s="41">
        <f t="shared" si="3"/>
        <v>2116.367317832179</v>
      </c>
      <c r="E27" s="41">
        <f t="shared" si="4"/>
        <v>2596.2809589501408</v>
      </c>
      <c r="F27" s="41">
        <f t="shared" si="5"/>
        <v>1267224.1097403574</v>
      </c>
      <c r="J27" s="41"/>
    </row>
    <row r="28" spans="1:10" ht="12.75">
      <c r="A28" s="35">
        <f t="shared" si="1"/>
        <v>4</v>
      </c>
      <c r="B28" s="37">
        <f t="shared" si="2"/>
        <v>36982</v>
      </c>
      <c r="C28" s="38">
        <f t="shared" si="0"/>
        <v>4712.64827678232</v>
      </c>
      <c r="D28" s="41">
        <f t="shared" si="3"/>
        <v>2112.0401829005955</v>
      </c>
      <c r="E28" s="41">
        <f t="shared" si="4"/>
        <v>2600.6080938817245</v>
      </c>
      <c r="F28" s="41">
        <f t="shared" si="5"/>
        <v>1264623.5016464756</v>
      </c>
      <c r="J28" s="41"/>
    </row>
    <row r="29" spans="1:10" ht="12.75">
      <c r="A29" s="35">
        <f t="shared" si="1"/>
        <v>5</v>
      </c>
      <c r="B29" s="37">
        <f t="shared" si="2"/>
        <v>37012</v>
      </c>
      <c r="C29" s="38">
        <f t="shared" si="0"/>
        <v>4712.64827678232</v>
      </c>
      <c r="D29" s="41">
        <f t="shared" si="3"/>
        <v>2107.7058360774595</v>
      </c>
      <c r="E29" s="41">
        <f t="shared" si="4"/>
        <v>2604.9424407048605</v>
      </c>
      <c r="F29" s="41">
        <f t="shared" si="5"/>
        <v>1262018.5592057707</v>
      </c>
      <c r="J29" s="41"/>
    </row>
    <row r="30" spans="1:10" ht="12.75">
      <c r="A30" s="35">
        <f t="shared" si="1"/>
        <v>6</v>
      </c>
      <c r="B30" s="37">
        <f t="shared" si="2"/>
        <v>37043</v>
      </c>
      <c r="C30" s="38">
        <f t="shared" si="0"/>
        <v>4712.64827678232</v>
      </c>
      <c r="D30" s="41">
        <f t="shared" si="3"/>
        <v>2103.364265342951</v>
      </c>
      <c r="E30" s="41">
        <f t="shared" si="4"/>
        <v>2609.284011439369</v>
      </c>
      <c r="F30" s="41">
        <f t="shared" si="5"/>
        <v>1259409.2751943313</v>
      </c>
      <c r="J30" s="41"/>
    </row>
    <row r="31" spans="1:10" ht="12.75">
      <c r="A31" s="35">
        <f t="shared" si="1"/>
        <v>7</v>
      </c>
      <c r="B31" s="37">
        <f t="shared" si="2"/>
        <v>37073</v>
      </c>
      <c r="C31" s="38">
        <f t="shared" si="0"/>
        <v>4712.64827678232</v>
      </c>
      <c r="D31" s="41">
        <f t="shared" si="3"/>
        <v>2099.015458657219</v>
      </c>
      <c r="E31" s="41">
        <f t="shared" si="4"/>
        <v>2613.632818125101</v>
      </c>
      <c r="F31" s="41">
        <f t="shared" si="5"/>
        <v>1256795.6423762061</v>
      </c>
      <c r="J31" s="41"/>
    </row>
    <row r="32" spans="1:10" ht="12.75">
      <c r="A32" s="35">
        <f t="shared" si="1"/>
        <v>8</v>
      </c>
      <c r="B32" s="37">
        <f t="shared" si="2"/>
        <v>37104</v>
      </c>
      <c r="C32" s="38">
        <f t="shared" si="0"/>
        <v>4712.64827678232</v>
      </c>
      <c r="D32" s="41">
        <f t="shared" si="3"/>
        <v>2094.6594039603438</v>
      </c>
      <c r="E32" s="41">
        <f t="shared" si="4"/>
        <v>2617.988872821976</v>
      </c>
      <c r="F32" s="41">
        <f t="shared" si="5"/>
        <v>1254177.6535033842</v>
      </c>
      <c r="J32" s="41"/>
    </row>
    <row r="33" spans="1:10" ht="12.75">
      <c r="A33" s="35">
        <f t="shared" si="1"/>
        <v>9</v>
      </c>
      <c r="B33" s="37">
        <f t="shared" si="2"/>
        <v>37135</v>
      </c>
      <c r="C33" s="38">
        <f t="shared" si="0"/>
        <v>4712.64827678232</v>
      </c>
      <c r="D33" s="41">
        <f t="shared" si="3"/>
        <v>2090.2960891723073</v>
      </c>
      <c r="E33" s="41">
        <f t="shared" si="4"/>
        <v>2622.3521876100126</v>
      </c>
      <c r="F33" s="41">
        <f t="shared" si="5"/>
        <v>1251555.3013157742</v>
      </c>
      <c r="J33" s="41"/>
    </row>
    <row r="34" spans="1:10" ht="12.75">
      <c r="A34" s="35">
        <f t="shared" si="1"/>
        <v>10</v>
      </c>
      <c r="B34" s="37">
        <f t="shared" si="2"/>
        <v>37165</v>
      </c>
      <c r="C34" s="38">
        <f t="shared" si="0"/>
        <v>4712.64827678232</v>
      </c>
      <c r="D34" s="41">
        <f t="shared" si="3"/>
        <v>2085.925502192957</v>
      </c>
      <c r="E34" s="41">
        <f t="shared" si="4"/>
        <v>2626.722774589363</v>
      </c>
      <c r="F34" s="41">
        <f t="shared" si="5"/>
        <v>1248928.5785411848</v>
      </c>
      <c r="J34" s="41"/>
    </row>
    <row r="35" spans="1:10" ht="12.75">
      <c r="A35" s="35">
        <f t="shared" si="1"/>
        <v>11</v>
      </c>
      <c r="B35" s="37">
        <f t="shared" si="2"/>
        <v>37196</v>
      </c>
      <c r="C35" s="38">
        <f t="shared" si="0"/>
        <v>4712.64827678232</v>
      </c>
      <c r="D35" s="41">
        <f t="shared" si="3"/>
        <v>2081.5476309019746</v>
      </c>
      <c r="E35" s="41">
        <f t="shared" si="4"/>
        <v>2631.1006458803454</v>
      </c>
      <c r="F35" s="41">
        <f t="shared" si="5"/>
        <v>1246297.4778953043</v>
      </c>
      <c r="J35" s="41"/>
    </row>
    <row r="36" spans="1:10" s="4" customFormat="1" ht="12.75">
      <c r="A36" s="43">
        <f t="shared" si="1"/>
        <v>12</v>
      </c>
      <c r="B36" s="44">
        <f t="shared" si="2"/>
        <v>37226</v>
      </c>
      <c r="C36" s="45">
        <f t="shared" si="0"/>
        <v>4712.64827678232</v>
      </c>
      <c r="D36" s="19">
        <f t="shared" si="3"/>
        <v>2077.1624631588406</v>
      </c>
      <c r="E36" s="19">
        <f t="shared" si="4"/>
        <v>2635.4858136234793</v>
      </c>
      <c r="F36" s="19">
        <f t="shared" si="5"/>
        <v>1243661.9920816808</v>
      </c>
      <c r="G36" s="19">
        <f>SUM(D25:D36)</f>
        <v>25213.77140306886</v>
      </c>
      <c r="H36" s="19">
        <f>SUM(E25:E36)</f>
        <v>31338.00791831899</v>
      </c>
      <c r="J36" s="41"/>
    </row>
    <row r="37" spans="1:10" ht="12.75">
      <c r="A37" s="35">
        <f t="shared" si="1"/>
        <v>13</v>
      </c>
      <c r="B37" s="37">
        <f t="shared" si="2"/>
        <v>37257</v>
      </c>
      <c r="C37" s="38">
        <f t="shared" si="0"/>
        <v>4712.64827678232</v>
      </c>
      <c r="D37" s="41">
        <f t="shared" si="3"/>
        <v>2072.7699868028017</v>
      </c>
      <c r="E37" s="41">
        <f t="shared" si="4"/>
        <v>2639.8782899795183</v>
      </c>
      <c r="F37" s="41">
        <f t="shared" si="5"/>
        <v>1241022.1137917014</v>
      </c>
      <c r="J37" s="41"/>
    </row>
    <row r="38" spans="1:10" ht="12.75">
      <c r="A38" s="35">
        <f t="shared" si="1"/>
        <v>14</v>
      </c>
      <c r="B38" s="37">
        <f t="shared" si="2"/>
        <v>37288</v>
      </c>
      <c r="C38" s="38">
        <f t="shared" si="0"/>
        <v>4712.64827678232</v>
      </c>
      <c r="D38" s="41">
        <f t="shared" si="3"/>
        <v>2068.370189652836</v>
      </c>
      <c r="E38" s="41">
        <f t="shared" si="4"/>
        <v>2644.278087129484</v>
      </c>
      <c r="F38" s="41">
        <f t="shared" si="5"/>
        <v>1238377.8357045718</v>
      </c>
      <c r="J38" s="41"/>
    </row>
    <row r="39" spans="1:10" ht="12.75">
      <c r="A39" s="35">
        <f t="shared" si="1"/>
        <v>15</v>
      </c>
      <c r="B39" s="37">
        <f t="shared" si="2"/>
        <v>37316</v>
      </c>
      <c r="C39" s="38">
        <f t="shared" si="0"/>
        <v>4712.64827678232</v>
      </c>
      <c r="D39" s="41">
        <f t="shared" si="3"/>
        <v>2063.9630595076196</v>
      </c>
      <c r="E39" s="41">
        <f t="shared" si="4"/>
        <v>2648.6852172747003</v>
      </c>
      <c r="F39" s="41">
        <f t="shared" si="5"/>
        <v>1235729.1504872972</v>
      </c>
      <c r="J39" s="41"/>
    </row>
    <row r="40" spans="1:10" ht="12.75">
      <c r="A40" s="35">
        <f t="shared" si="1"/>
        <v>16</v>
      </c>
      <c r="B40" s="37">
        <f t="shared" si="2"/>
        <v>37347</v>
      </c>
      <c r="C40" s="38">
        <f t="shared" si="0"/>
        <v>4712.64827678232</v>
      </c>
      <c r="D40" s="41">
        <f t="shared" si="3"/>
        <v>2059.548584145495</v>
      </c>
      <c r="E40" s="41">
        <f t="shared" si="4"/>
        <v>2653.099692636825</v>
      </c>
      <c r="F40" s="41">
        <f t="shared" si="5"/>
        <v>1233076.0507946603</v>
      </c>
      <c r="J40" s="41"/>
    </row>
    <row r="41" spans="1:10" ht="12.75">
      <c r="A41" s="35">
        <f t="shared" si="1"/>
        <v>17</v>
      </c>
      <c r="B41" s="37">
        <f t="shared" si="2"/>
        <v>37377</v>
      </c>
      <c r="C41" s="38">
        <f t="shared" si="0"/>
        <v>4712.64827678232</v>
      </c>
      <c r="D41" s="41">
        <f t="shared" si="3"/>
        <v>2055.126751324434</v>
      </c>
      <c r="E41" s="41">
        <f t="shared" si="4"/>
        <v>2657.521525457886</v>
      </c>
      <c r="F41" s="41">
        <f t="shared" si="5"/>
        <v>1230418.5292692024</v>
      </c>
      <c r="J41" s="41"/>
    </row>
    <row r="42" spans="1:10" ht="12.75">
      <c r="A42" s="35">
        <f t="shared" si="1"/>
        <v>18</v>
      </c>
      <c r="B42" s="37">
        <f t="shared" si="2"/>
        <v>37408</v>
      </c>
      <c r="C42" s="38">
        <f t="shared" si="0"/>
        <v>4712.64827678232</v>
      </c>
      <c r="D42" s="41">
        <f t="shared" si="3"/>
        <v>2050.697548782004</v>
      </c>
      <c r="E42" s="41">
        <f t="shared" si="4"/>
        <v>2661.950728000316</v>
      </c>
      <c r="F42" s="41">
        <f t="shared" si="5"/>
        <v>1227756.578541202</v>
      </c>
      <c r="J42" s="41"/>
    </row>
    <row r="43" spans="1:10" ht="12.75">
      <c r="A43" s="35">
        <f t="shared" si="1"/>
        <v>19</v>
      </c>
      <c r="B43" s="37">
        <f t="shared" si="2"/>
        <v>37438</v>
      </c>
      <c r="C43" s="38">
        <f t="shared" si="0"/>
        <v>4712.64827678232</v>
      </c>
      <c r="D43" s="41">
        <f t="shared" si="3"/>
        <v>2046.2609642353366</v>
      </c>
      <c r="E43" s="41">
        <f t="shared" si="4"/>
        <v>2666.3873125469836</v>
      </c>
      <c r="F43" s="41">
        <f t="shared" si="5"/>
        <v>1225090.191228655</v>
      </c>
      <c r="J43" s="41"/>
    </row>
    <row r="44" spans="1:10" ht="12.75">
      <c r="A44" s="35">
        <f t="shared" si="1"/>
        <v>20</v>
      </c>
      <c r="B44" s="37">
        <f t="shared" si="2"/>
        <v>37469</v>
      </c>
      <c r="C44" s="38">
        <f t="shared" si="0"/>
        <v>4712.64827678232</v>
      </c>
      <c r="D44" s="41">
        <f t="shared" si="3"/>
        <v>2041.8169853810916</v>
      </c>
      <c r="E44" s="41">
        <f t="shared" si="4"/>
        <v>2670.8312914012286</v>
      </c>
      <c r="F44" s="41">
        <f t="shared" si="5"/>
        <v>1222419.3599372536</v>
      </c>
      <c r="J44" s="41"/>
    </row>
    <row r="45" spans="1:10" ht="12.75">
      <c r="A45" s="35">
        <f t="shared" si="1"/>
        <v>21</v>
      </c>
      <c r="B45" s="37">
        <f t="shared" si="2"/>
        <v>37500</v>
      </c>
      <c r="C45" s="38">
        <f t="shared" si="0"/>
        <v>4712.64827678232</v>
      </c>
      <c r="D45" s="41">
        <f t="shared" si="3"/>
        <v>2037.3655998954227</v>
      </c>
      <c r="E45" s="41">
        <f t="shared" si="4"/>
        <v>2675.282676886897</v>
      </c>
      <c r="F45" s="41">
        <f t="shared" si="5"/>
        <v>1219744.0772603666</v>
      </c>
      <c r="J45" s="41"/>
    </row>
    <row r="46" spans="1:10" ht="12.75">
      <c r="A46" s="35">
        <f t="shared" si="1"/>
        <v>22</v>
      </c>
      <c r="B46" s="37">
        <f t="shared" si="2"/>
        <v>37530</v>
      </c>
      <c r="C46" s="38">
        <f t="shared" si="0"/>
        <v>4712.64827678232</v>
      </c>
      <c r="D46" s="41">
        <f t="shared" si="3"/>
        <v>2032.9067954339444</v>
      </c>
      <c r="E46" s="41">
        <f t="shared" si="4"/>
        <v>2679.7414813483756</v>
      </c>
      <c r="F46" s="41">
        <f t="shared" si="5"/>
        <v>1217064.3357790182</v>
      </c>
      <c r="J46" s="41"/>
    </row>
    <row r="47" spans="1:10" ht="12.75">
      <c r="A47" s="35">
        <f t="shared" si="1"/>
        <v>23</v>
      </c>
      <c r="B47" s="37">
        <f t="shared" si="2"/>
        <v>37561</v>
      </c>
      <c r="C47" s="38">
        <f t="shared" si="0"/>
        <v>4712.64827678232</v>
      </c>
      <c r="D47" s="41">
        <f t="shared" si="3"/>
        <v>2028.4405596316972</v>
      </c>
      <c r="E47" s="41">
        <f t="shared" si="4"/>
        <v>2684.2077171506226</v>
      </c>
      <c r="F47" s="41">
        <f t="shared" si="5"/>
        <v>1214380.1280618676</v>
      </c>
      <c r="J47" s="41"/>
    </row>
    <row r="48" spans="1:10" s="4" customFormat="1" ht="12.75">
      <c r="A48" s="43">
        <f t="shared" si="1"/>
        <v>24</v>
      </c>
      <c r="B48" s="44">
        <f t="shared" si="2"/>
        <v>37591</v>
      </c>
      <c r="C48" s="45">
        <f t="shared" si="0"/>
        <v>4712.64827678232</v>
      </c>
      <c r="D48" s="19">
        <f t="shared" si="3"/>
        <v>2023.9668801031128</v>
      </c>
      <c r="E48" s="19">
        <f t="shared" si="4"/>
        <v>2688.681396679207</v>
      </c>
      <c r="F48" s="19">
        <f t="shared" si="5"/>
        <v>1211691.4466651883</v>
      </c>
      <c r="G48" s="19">
        <f>SUM(D37:D48)</f>
        <v>24581.233904895795</v>
      </c>
      <c r="H48" s="19">
        <f>SUM(E37:E48)</f>
        <v>31970.54541649205</v>
      </c>
      <c r="J48" s="41"/>
    </row>
    <row r="49" spans="1:10" ht="12.75">
      <c r="A49" s="35">
        <f t="shared" si="1"/>
        <v>25</v>
      </c>
      <c r="B49" s="37">
        <f t="shared" si="2"/>
        <v>37622</v>
      </c>
      <c r="C49" s="38">
        <f t="shared" si="0"/>
        <v>4712.64827678232</v>
      </c>
      <c r="D49" s="41">
        <f t="shared" si="3"/>
        <v>2019.4857444419804</v>
      </c>
      <c r="E49" s="41">
        <f t="shared" si="4"/>
        <v>2693.1625323403396</v>
      </c>
      <c r="F49" s="41">
        <f t="shared" si="5"/>
        <v>1208998.284132848</v>
      </c>
      <c r="J49" s="41"/>
    </row>
    <row r="50" spans="1:10" ht="12.75">
      <c r="A50" s="35">
        <f t="shared" si="1"/>
        <v>26</v>
      </c>
      <c r="B50" s="37">
        <f t="shared" si="2"/>
        <v>37653</v>
      </c>
      <c r="C50" s="38">
        <f t="shared" si="0"/>
        <v>4712.64827678232</v>
      </c>
      <c r="D50" s="41">
        <f t="shared" si="3"/>
        <v>2014.9971402214135</v>
      </c>
      <c r="E50" s="41">
        <f t="shared" si="4"/>
        <v>2697.6511365609067</v>
      </c>
      <c r="F50" s="41">
        <f t="shared" si="5"/>
        <v>1206300.6329962872</v>
      </c>
      <c r="J50" s="41"/>
    </row>
    <row r="51" spans="1:10" ht="12.75">
      <c r="A51" s="35">
        <f t="shared" si="1"/>
        <v>27</v>
      </c>
      <c r="B51" s="37">
        <f t="shared" si="2"/>
        <v>37681</v>
      </c>
      <c r="C51" s="38">
        <f t="shared" si="0"/>
        <v>4712.64827678232</v>
      </c>
      <c r="D51" s="41">
        <f t="shared" si="3"/>
        <v>2010.5010549938122</v>
      </c>
      <c r="E51" s="41">
        <f t="shared" si="4"/>
        <v>2702.1472217885075</v>
      </c>
      <c r="F51" s="41">
        <f t="shared" si="5"/>
        <v>1203598.4857744987</v>
      </c>
      <c r="J51" s="41"/>
    </row>
    <row r="52" spans="1:10" ht="12.75">
      <c r="A52" s="35">
        <f t="shared" si="1"/>
        <v>28</v>
      </c>
      <c r="B52" s="37">
        <f t="shared" si="2"/>
        <v>37712</v>
      </c>
      <c r="C52" s="38">
        <f t="shared" si="0"/>
        <v>4712.64827678232</v>
      </c>
      <c r="D52" s="41">
        <f t="shared" si="3"/>
        <v>2005.9974762908312</v>
      </c>
      <c r="E52" s="41">
        <f t="shared" si="4"/>
        <v>2706.6508004914886</v>
      </c>
      <c r="F52" s="41">
        <f t="shared" si="5"/>
        <v>1200891.8349740072</v>
      </c>
      <c r="J52" s="41"/>
    </row>
    <row r="53" spans="1:10" ht="12.75">
      <c r="A53" s="35">
        <f t="shared" si="1"/>
        <v>29</v>
      </c>
      <c r="B53" s="37">
        <f t="shared" si="2"/>
        <v>37742</v>
      </c>
      <c r="C53" s="38">
        <f t="shared" si="0"/>
        <v>4712.64827678232</v>
      </c>
      <c r="D53" s="41">
        <f t="shared" si="3"/>
        <v>2001.4863916233453</v>
      </c>
      <c r="E53" s="41">
        <f t="shared" si="4"/>
        <v>2711.1618851589747</v>
      </c>
      <c r="F53" s="41">
        <f t="shared" si="5"/>
        <v>1198180.6730888481</v>
      </c>
      <c r="J53" s="41"/>
    </row>
    <row r="54" spans="1:10" ht="12.75">
      <c r="A54" s="35">
        <f t="shared" si="1"/>
        <v>30</v>
      </c>
      <c r="B54" s="37">
        <f t="shared" si="2"/>
        <v>37773</v>
      </c>
      <c r="C54" s="38">
        <f t="shared" si="0"/>
        <v>4712.64827678232</v>
      </c>
      <c r="D54" s="41">
        <f t="shared" si="3"/>
        <v>1996.9677884814137</v>
      </c>
      <c r="E54" s="41">
        <f t="shared" si="4"/>
        <v>2715.6804883009063</v>
      </c>
      <c r="F54" s="41">
        <f t="shared" si="5"/>
        <v>1195464.9926005471</v>
      </c>
      <c r="J54" s="41"/>
    </row>
    <row r="55" spans="1:10" ht="12.75">
      <c r="A55" s="35">
        <f t="shared" si="1"/>
        <v>31</v>
      </c>
      <c r="B55" s="37">
        <f t="shared" si="2"/>
        <v>37803</v>
      </c>
      <c r="C55" s="38">
        <f t="shared" si="0"/>
        <v>4712.64827678232</v>
      </c>
      <c r="D55" s="41">
        <f t="shared" si="3"/>
        <v>1992.4416543342452</v>
      </c>
      <c r="E55" s="41">
        <f t="shared" si="4"/>
        <v>2720.206622448075</v>
      </c>
      <c r="F55" s="41">
        <f t="shared" si="5"/>
        <v>1192744.785978099</v>
      </c>
      <c r="J55" s="41"/>
    </row>
    <row r="56" spans="1:10" ht="12.75">
      <c r="A56" s="35">
        <f t="shared" si="1"/>
        <v>32</v>
      </c>
      <c r="B56" s="37">
        <f t="shared" si="2"/>
        <v>37834</v>
      </c>
      <c r="C56" s="38">
        <f t="shared" si="0"/>
        <v>4712.64827678232</v>
      </c>
      <c r="D56" s="41">
        <f t="shared" si="3"/>
        <v>1987.9079766301654</v>
      </c>
      <c r="E56" s="41">
        <f t="shared" si="4"/>
        <v>2724.7403001521543</v>
      </c>
      <c r="F56" s="41">
        <f t="shared" si="5"/>
        <v>1190020.0456779469</v>
      </c>
      <c r="J56" s="41"/>
    </row>
    <row r="57" spans="1:10" ht="12.75">
      <c r="A57" s="35">
        <f t="shared" si="1"/>
        <v>33</v>
      </c>
      <c r="B57" s="37">
        <f t="shared" si="2"/>
        <v>37865</v>
      </c>
      <c r="C57" s="38">
        <f t="shared" si="0"/>
        <v>4712.64827678232</v>
      </c>
      <c r="D57" s="41">
        <f t="shared" si="3"/>
        <v>1983.3667427965781</v>
      </c>
      <c r="E57" s="41">
        <f t="shared" si="4"/>
        <v>2729.2815339857416</v>
      </c>
      <c r="F57" s="41">
        <f t="shared" si="5"/>
        <v>1187290.7641439612</v>
      </c>
      <c r="J57" s="41"/>
    </row>
    <row r="58" spans="1:10" ht="12.75">
      <c r="A58" s="35">
        <f t="shared" si="1"/>
        <v>34</v>
      </c>
      <c r="B58" s="37">
        <f t="shared" si="2"/>
        <v>37895</v>
      </c>
      <c r="C58" s="38">
        <f t="shared" si="0"/>
        <v>4712.64827678232</v>
      </c>
      <c r="D58" s="41">
        <f t="shared" si="3"/>
        <v>1978.8179402399355</v>
      </c>
      <c r="E58" s="41">
        <f t="shared" si="4"/>
        <v>2733.8303365423844</v>
      </c>
      <c r="F58" s="41">
        <f t="shared" si="5"/>
        <v>1184556.933807419</v>
      </c>
      <c r="J58" s="41"/>
    </row>
    <row r="59" spans="1:10" ht="12.75">
      <c r="A59" s="35">
        <f t="shared" si="1"/>
        <v>35</v>
      </c>
      <c r="B59" s="37">
        <f t="shared" si="2"/>
        <v>37926</v>
      </c>
      <c r="C59" s="38">
        <f t="shared" si="0"/>
        <v>4712.64827678232</v>
      </c>
      <c r="D59" s="41">
        <f t="shared" si="3"/>
        <v>1974.2615563456982</v>
      </c>
      <c r="E59" s="41">
        <f t="shared" si="4"/>
        <v>2738.3867204366215</v>
      </c>
      <c r="F59" s="41">
        <f t="shared" si="5"/>
        <v>1181818.5470869823</v>
      </c>
      <c r="J59" s="41"/>
    </row>
    <row r="60" spans="1:10" s="4" customFormat="1" ht="12.75">
      <c r="A60" s="43">
        <f t="shared" si="1"/>
        <v>36</v>
      </c>
      <c r="B60" s="44">
        <f t="shared" si="2"/>
        <v>37956</v>
      </c>
      <c r="C60" s="45">
        <f t="shared" si="0"/>
        <v>4712.64827678232</v>
      </c>
      <c r="D60" s="19">
        <f t="shared" si="3"/>
        <v>1969.6975784783037</v>
      </c>
      <c r="E60" s="19">
        <f t="shared" si="4"/>
        <v>2742.9506983040164</v>
      </c>
      <c r="F60" s="19">
        <f t="shared" si="5"/>
        <v>1179075.5963886783</v>
      </c>
      <c r="G60" s="19">
        <f>SUM(D49:D60)</f>
        <v>23935.92904487772</v>
      </c>
      <c r="H60" s="19">
        <f>SUM(E49:E60)</f>
        <v>32615.850276510115</v>
      </c>
      <c r="J60" s="41"/>
    </row>
    <row r="61" spans="1:10" ht="12.75">
      <c r="A61" s="35">
        <f t="shared" si="1"/>
        <v>37</v>
      </c>
      <c r="B61" s="37">
        <f t="shared" si="2"/>
        <v>37987</v>
      </c>
      <c r="C61" s="38">
        <f t="shared" si="0"/>
        <v>4712.64827678232</v>
      </c>
      <c r="D61" s="41">
        <f t="shared" si="3"/>
        <v>1965.1259939811305</v>
      </c>
      <c r="E61" s="41">
        <f t="shared" si="4"/>
        <v>2747.5222828011892</v>
      </c>
      <c r="F61" s="41">
        <f t="shared" si="5"/>
        <v>1176328.0741058772</v>
      </c>
      <c r="J61" s="41"/>
    </row>
    <row r="62" spans="1:10" ht="12.75">
      <c r="A62" s="35">
        <f t="shared" si="1"/>
        <v>38</v>
      </c>
      <c r="B62" s="37">
        <f t="shared" si="2"/>
        <v>38018</v>
      </c>
      <c r="C62" s="38">
        <f t="shared" si="0"/>
        <v>4712.64827678232</v>
      </c>
      <c r="D62" s="41">
        <f t="shared" si="3"/>
        <v>1960.546790176462</v>
      </c>
      <c r="E62" s="41">
        <f t="shared" si="4"/>
        <v>2752.1014866058576</v>
      </c>
      <c r="F62" s="41">
        <f t="shared" si="5"/>
        <v>1173575.9726192714</v>
      </c>
      <c r="J62" s="41"/>
    </row>
    <row r="63" spans="1:10" ht="12.75">
      <c r="A63" s="35">
        <f t="shared" si="1"/>
        <v>39</v>
      </c>
      <c r="B63" s="37">
        <f t="shared" si="2"/>
        <v>38047</v>
      </c>
      <c r="C63" s="38">
        <f t="shared" si="0"/>
        <v>4712.64827678232</v>
      </c>
      <c r="D63" s="41">
        <f t="shared" si="3"/>
        <v>1955.9599543654522</v>
      </c>
      <c r="E63" s="41">
        <f t="shared" si="4"/>
        <v>2756.688322416868</v>
      </c>
      <c r="F63" s="41">
        <f t="shared" si="5"/>
        <v>1170819.2842968544</v>
      </c>
      <c r="J63" s="41"/>
    </row>
    <row r="64" spans="1:10" ht="12.75">
      <c r="A64" s="35">
        <f t="shared" si="1"/>
        <v>40</v>
      </c>
      <c r="B64" s="37">
        <f t="shared" si="2"/>
        <v>38078</v>
      </c>
      <c r="C64" s="38">
        <f t="shared" si="0"/>
        <v>4712.64827678232</v>
      </c>
      <c r="D64" s="41">
        <f t="shared" si="3"/>
        <v>1951.365473828091</v>
      </c>
      <c r="E64" s="41">
        <f t="shared" si="4"/>
        <v>2761.282802954229</v>
      </c>
      <c r="F64" s="41">
        <f t="shared" si="5"/>
        <v>1168058.0014939</v>
      </c>
      <c r="J64" s="41"/>
    </row>
    <row r="65" spans="1:10" ht="12.75">
      <c r="A65" s="35">
        <f t="shared" si="1"/>
        <v>41</v>
      </c>
      <c r="B65" s="37">
        <f t="shared" si="2"/>
        <v>38108</v>
      </c>
      <c r="C65" s="38">
        <f t="shared" si="0"/>
        <v>4712.64827678232</v>
      </c>
      <c r="D65" s="41">
        <f t="shared" si="3"/>
        <v>1946.763335823167</v>
      </c>
      <c r="E65" s="41">
        <f t="shared" si="4"/>
        <v>2765.884940959153</v>
      </c>
      <c r="F65" s="41">
        <f t="shared" si="5"/>
        <v>1165292.116552941</v>
      </c>
      <c r="J65" s="41"/>
    </row>
    <row r="66" spans="1:10" ht="12.75">
      <c r="A66" s="35">
        <f t="shared" si="1"/>
        <v>42</v>
      </c>
      <c r="B66" s="37">
        <f t="shared" si="2"/>
        <v>38139</v>
      </c>
      <c r="C66" s="38">
        <f t="shared" si="0"/>
        <v>4712.64827678232</v>
      </c>
      <c r="D66" s="41">
        <f t="shared" si="3"/>
        <v>1942.1535275882352</v>
      </c>
      <c r="E66" s="41">
        <f t="shared" si="4"/>
        <v>2770.4947491940848</v>
      </c>
      <c r="F66" s="41">
        <f t="shared" si="5"/>
        <v>1162521.621803747</v>
      </c>
      <c r="J66" s="41"/>
    </row>
    <row r="67" spans="1:10" ht="12.75">
      <c r="A67" s="35">
        <f t="shared" si="1"/>
        <v>43</v>
      </c>
      <c r="B67" s="37">
        <f t="shared" si="2"/>
        <v>38169</v>
      </c>
      <c r="C67" s="38">
        <f t="shared" si="0"/>
        <v>4712.64827678232</v>
      </c>
      <c r="D67" s="41">
        <f t="shared" si="3"/>
        <v>1937.5360363395785</v>
      </c>
      <c r="E67" s="41">
        <f t="shared" si="4"/>
        <v>2775.1122404427415</v>
      </c>
      <c r="F67" s="41">
        <f t="shared" si="5"/>
        <v>1159746.5095633043</v>
      </c>
      <c r="J67" s="41"/>
    </row>
    <row r="68" spans="1:10" ht="12.75">
      <c r="A68" s="35">
        <f t="shared" si="1"/>
        <v>44</v>
      </c>
      <c r="B68" s="37">
        <f t="shared" si="2"/>
        <v>38200</v>
      </c>
      <c r="C68" s="38">
        <f t="shared" si="0"/>
        <v>4712.64827678232</v>
      </c>
      <c r="D68" s="41">
        <f t="shared" si="3"/>
        <v>1932.9108492721737</v>
      </c>
      <c r="E68" s="41">
        <f t="shared" si="4"/>
        <v>2779.7374275101465</v>
      </c>
      <c r="F68" s="41">
        <f t="shared" si="5"/>
        <v>1156966.7721357942</v>
      </c>
      <c r="J68" s="41"/>
    </row>
    <row r="69" spans="1:10" ht="12.75">
      <c r="A69" s="35">
        <f t="shared" si="1"/>
        <v>45</v>
      </c>
      <c r="B69" s="37">
        <f t="shared" si="2"/>
        <v>38231</v>
      </c>
      <c r="C69" s="38">
        <f t="shared" si="0"/>
        <v>4712.64827678232</v>
      </c>
      <c r="D69" s="41">
        <f t="shared" si="3"/>
        <v>1928.2779535596571</v>
      </c>
      <c r="E69" s="41">
        <f t="shared" si="4"/>
        <v>2784.3703232226626</v>
      </c>
      <c r="F69" s="41">
        <f t="shared" si="5"/>
        <v>1154182.4018125716</v>
      </c>
      <c r="J69" s="41"/>
    </row>
    <row r="70" spans="1:10" ht="12.75">
      <c r="A70" s="35">
        <f t="shared" si="1"/>
        <v>46</v>
      </c>
      <c r="B70" s="37">
        <f t="shared" si="2"/>
        <v>38261</v>
      </c>
      <c r="C70" s="38">
        <f t="shared" si="0"/>
        <v>4712.64827678232</v>
      </c>
      <c r="D70" s="41">
        <f t="shared" si="3"/>
        <v>1923.637336354286</v>
      </c>
      <c r="E70" s="41">
        <f t="shared" si="4"/>
        <v>2789.010940428034</v>
      </c>
      <c r="F70" s="41">
        <f t="shared" si="5"/>
        <v>1151393.3908721434</v>
      </c>
      <c r="J70" s="41"/>
    </row>
    <row r="71" spans="1:10" ht="12.75">
      <c r="A71" s="35">
        <f t="shared" si="1"/>
        <v>47</v>
      </c>
      <c r="B71" s="37">
        <f t="shared" si="2"/>
        <v>38292</v>
      </c>
      <c r="C71" s="38">
        <f t="shared" si="0"/>
        <v>4712.64827678232</v>
      </c>
      <c r="D71" s="41">
        <f t="shared" si="3"/>
        <v>1918.9889847869056</v>
      </c>
      <c r="E71" s="41">
        <f t="shared" si="4"/>
        <v>2793.6592919954146</v>
      </c>
      <c r="F71" s="41">
        <f t="shared" si="5"/>
        <v>1148599.731580148</v>
      </c>
      <c r="J71" s="41"/>
    </row>
    <row r="72" spans="1:10" s="4" customFormat="1" ht="12.75">
      <c r="A72" s="43">
        <f t="shared" si="1"/>
        <v>48</v>
      </c>
      <c r="B72" s="44">
        <f t="shared" si="2"/>
        <v>38322</v>
      </c>
      <c r="C72" s="45">
        <f t="shared" si="0"/>
        <v>4712.64827678232</v>
      </c>
      <c r="D72" s="19">
        <f t="shared" si="3"/>
        <v>1914.3328859669134</v>
      </c>
      <c r="E72" s="19">
        <f t="shared" si="4"/>
        <v>2798.3153908154063</v>
      </c>
      <c r="F72" s="19">
        <f t="shared" si="5"/>
        <v>1145801.4161893325</v>
      </c>
      <c r="G72" s="19">
        <f>SUM(D61:D72)</f>
        <v>23277.59912204205</v>
      </c>
      <c r="H72" s="19">
        <f>SUM(E61:E72)</f>
        <v>33274.180199345785</v>
      </c>
      <c r="J72" s="41"/>
    </row>
    <row r="73" spans="1:10" ht="12.75">
      <c r="A73" s="35">
        <f t="shared" si="1"/>
        <v>49</v>
      </c>
      <c r="B73" s="37">
        <f t="shared" si="2"/>
        <v>38353</v>
      </c>
      <c r="C73" s="38">
        <f t="shared" si="0"/>
        <v>4712.64827678232</v>
      </c>
      <c r="D73" s="41">
        <f t="shared" si="3"/>
        <v>1909.6690269822209</v>
      </c>
      <c r="E73" s="41">
        <f t="shared" si="4"/>
        <v>2802.979249800099</v>
      </c>
      <c r="F73" s="41">
        <f t="shared" si="5"/>
        <v>1142998.4369395324</v>
      </c>
      <c r="J73" s="41"/>
    </row>
    <row r="74" spans="1:10" ht="12.75">
      <c r="A74" s="35">
        <f t="shared" si="1"/>
        <v>50</v>
      </c>
      <c r="B74" s="37">
        <f t="shared" si="2"/>
        <v>38384</v>
      </c>
      <c r="C74" s="38">
        <f t="shared" si="0"/>
        <v>4712.64827678232</v>
      </c>
      <c r="D74" s="41">
        <f t="shared" si="3"/>
        <v>1904.9973948992208</v>
      </c>
      <c r="E74" s="41">
        <f t="shared" si="4"/>
        <v>2807.650881883099</v>
      </c>
      <c r="F74" s="41">
        <f t="shared" si="5"/>
        <v>1140190.7860576494</v>
      </c>
      <c r="J74" s="41"/>
    </row>
    <row r="75" spans="1:10" ht="12.75">
      <c r="A75" s="35">
        <f t="shared" si="1"/>
        <v>51</v>
      </c>
      <c r="B75" s="37">
        <f t="shared" si="2"/>
        <v>38412</v>
      </c>
      <c r="C75" s="38">
        <f t="shared" si="0"/>
        <v>4712.64827678232</v>
      </c>
      <c r="D75" s="41">
        <f t="shared" si="3"/>
        <v>1900.317976762749</v>
      </c>
      <c r="E75" s="41">
        <f t="shared" si="4"/>
        <v>2812.330300019571</v>
      </c>
      <c r="F75" s="41">
        <f t="shared" si="5"/>
        <v>1137378.4557576298</v>
      </c>
      <c r="J75" s="41"/>
    </row>
    <row r="76" spans="1:10" ht="12.75">
      <c r="A76" s="35">
        <f t="shared" si="1"/>
        <v>52</v>
      </c>
      <c r="B76" s="37">
        <f t="shared" si="2"/>
        <v>38443</v>
      </c>
      <c r="C76" s="38">
        <f t="shared" si="0"/>
        <v>4712.64827678232</v>
      </c>
      <c r="D76" s="41">
        <f t="shared" si="3"/>
        <v>1895.6307595960498</v>
      </c>
      <c r="E76" s="41">
        <f t="shared" si="4"/>
        <v>2817.01751718627</v>
      </c>
      <c r="F76" s="41">
        <f t="shared" si="5"/>
        <v>1134561.4382404436</v>
      </c>
      <c r="J76" s="41"/>
    </row>
    <row r="77" spans="1:10" ht="12.75">
      <c r="A77" s="35">
        <f t="shared" si="1"/>
        <v>53</v>
      </c>
      <c r="B77" s="37">
        <f t="shared" si="2"/>
        <v>38473</v>
      </c>
      <c r="C77" s="38">
        <f t="shared" si="0"/>
        <v>4712.64827678232</v>
      </c>
      <c r="D77" s="41">
        <f t="shared" si="3"/>
        <v>1890.9357304007392</v>
      </c>
      <c r="E77" s="41">
        <f t="shared" si="4"/>
        <v>2821.712546381581</v>
      </c>
      <c r="F77" s="41">
        <f t="shared" si="5"/>
        <v>1131739.725694062</v>
      </c>
      <c r="J77" s="41"/>
    </row>
    <row r="78" spans="1:10" ht="12.75">
      <c r="A78" s="35">
        <f t="shared" si="1"/>
        <v>54</v>
      </c>
      <c r="B78" s="37">
        <f t="shared" si="2"/>
        <v>38504</v>
      </c>
      <c r="C78" s="38">
        <f t="shared" si="0"/>
        <v>4712.64827678232</v>
      </c>
      <c r="D78" s="41">
        <f t="shared" si="3"/>
        <v>1886.2328761567699</v>
      </c>
      <c r="E78" s="41">
        <f t="shared" si="4"/>
        <v>2826.4154006255503</v>
      </c>
      <c r="F78" s="41">
        <f t="shared" si="5"/>
        <v>1128913.3102934365</v>
      </c>
      <c r="J78" s="41"/>
    </row>
    <row r="79" spans="1:10" ht="12.75">
      <c r="A79" s="35">
        <f t="shared" si="1"/>
        <v>55</v>
      </c>
      <c r="B79" s="37">
        <f t="shared" si="2"/>
        <v>38534</v>
      </c>
      <c r="C79" s="38">
        <f t="shared" si="0"/>
        <v>4712.64827678232</v>
      </c>
      <c r="D79" s="41">
        <f t="shared" si="3"/>
        <v>1881.5221838223943</v>
      </c>
      <c r="E79" s="41">
        <f t="shared" si="4"/>
        <v>2831.1260929599257</v>
      </c>
      <c r="F79" s="41">
        <f t="shared" si="5"/>
        <v>1126082.1842004766</v>
      </c>
      <c r="J79" s="41"/>
    </row>
    <row r="80" spans="1:10" ht="12.75">
      <c r="A80" s="35">
        <f t="shared" si="1"/>
        <v>56</v>
      </c>
      <c r="B80" s="37">
        <f t="shared" si="2"/>
        <v>38565</v>
      </c>
      <c r="C80" s="38">
        <f t="shared" si="0"/>
        <v>4712.64827678232</v>
      </c>
      <c r="D80" s="41">
        <f t="shared" si="3"/>
        <v>1876.8036403341277</v>
      </c>
      <c r="E80" s="41">
        <f t="shared" si="4"/>
        <v>2835.8446364481924</v>
      </c>
      <c r="F80" s="41">
        <f t="shared" si="5"/>
        <v>1123246.3395640284</v>
      </c>
      <c r="J80" s="41"/>
    </row>
    <row r="81" spans="1:10" ht="12.75">
      <c r="A81" s="35">
        <f t="shared" si="1"/>
        <v>57</v>
      </c>
      <c r="B81" s="37">
        <f t="shared" si="2"/>
        <v>38596</v>
      </c>
      <c r="C81" s="38">
        <f t="shared" si="0"/>
        <v>4712.64827678232</v>
      </c>
      <c r="D81" s="41">
        <f t="shared" si="3"/>
        <v>1872.0772326067142</v>
      </c>
      <c r="E81" s="41">
        <f t="shared" si="4"/>
        <v>2840.5710441756055</v>
      </c>
      <c r="F81" s="41">
        <f t="shared" si="5"/>
        <v>1120405.7685198528</v>
      </c>
      <c r="J81" s="41"/>
    </row>
    <row r="82" spans="1:10" ht="12.75">
      <c r="A82" s="35">
        <f t="shared" si="1"/>
        <v>58</v>
      </c>
      <c r="B82" s="37">
        <f t="shared" si="2"/>
        <v>38626</v>
      </c>
      <c r="C82" s="38">
        <f t="shared" si="0"/>
        <v>4712.64827678232</v>
      </c>
      <c r="D82" s="41">
        <f t="shared" si="3"/>
        <v>1867.342947533088</v>
      </c>
      <c r="E82" s="41">
        <f t="shared" si="4"/>
        <v>2845.3053292492323</v>
      </c>
      <c r="F82" s="41">
        <f t="shared" si="5"/>
        <v>1117560.4631906035</v>
      </c>
      <c r="J82" s="41"/>
    </row>
    <row r="83" spans="1:10" ht="12.75">
      <c r="A83" s="35">
        <f t="shared" si="1"/>
        <v>59</v>
      </c>
      <c r="B83" s="37">
        <f t="shared" si="2"/>
        <v>38657</v>
      </c>
      <c r="C83" s="38">
        <f t="shared" si="0"/>
        <v>4712.64827678232</v>
      </c>
      <c r="D83" s="41">
        <f t="shared" si="3"/>
        <v>1862.6007719843392</v>
      </c>
      <c r="E83" s="41">
        <f t="shared" si="4"/>
        <v>2850.0475047979808</v>
      </c>
      <c r="F83" s="41">
        <f t="shared" si="5"/>
        <v>1114710.4156858055</v>
      </c>
      <c r="J83" s="41"/>
    </row>
    <row r="84" spans="1:10" s="4" customFormat="1" ht="12.75">
      <c r="A84" s="43">
        <f t="shared" si="1"/>
        <v>60</v>
      </c>
      <c r="B84" s="44">
        <f t="shared" si="2"/>
        <v>38687</v>
      </c>
      <c r="C84" s="45">
        <f t="shared" si="0"/>
        <v>4712.64827678232</v>
      </c>
      <c r="D84" s="19">
        <f t="shared" si="3"/>
        <v>1857.8506928096758</v>
      </c>
      <c r="E84" s="19">
        <f t="shared" si="4"/>
        <v>2854.797583972644</v>
      </c>
      <c r="F84" s="19">
        <f t="shared" si="5"/>
        <v>1111855.618101833</v>
      </c>
      <c r="G84" s="19">
        <f>SUM(D73:D84)</f>
        <v>22605.981233888087</v>
      </c>
      <c r="H84" s="19">
        <f>SUM(E73:E84)</f>
        <v>33945.79808749976</v>
      </c>
      <c r="J84" s="41"/>
    </row>
    <row r="85" spans="1:10" ht="12.75">
      <c r="A85" s="35">
        <f t="shared" si="1"/>
        <v>61</v>
      </c>
      <c r="B85" s="37">
        <f t="shared" si="2"/>
        <v>38718</v>
      </c>
      <c r="C85" s="38">
        <f t="shared" si="0"/>
        <v>4712.64827678232</v>
      </c>
      <c r="D85" s="41">
        <f t="shared" si="3"/>
        <v>1853.0926968363883</v>
      </c>
      <c r="E85" s="41">
        <f t="shared" si="4"/>
        <v>2859.5555799459316</v>
      </c>
      <c r="F85" s="41">
        <f t="shared" si="5"/>
        <v>1108996.062521887</v>
      </c>
      <c r="J85" s="41"/>
    </row>
    <row r="86" spans="1:10" ht="12.75">
      <c r="A86" s="35">
        <f t="shared" si="1"/>
        <v>62</v>
      </c>
      <c r="B86" s="37">
        <f t="shared" si="2"/>
        <v>38749</v>
      </c>
      <c r="C86" s="38">
        <f t="shared" si="0"/>
        <v>4712.64827678232</v>
      </c>
      <c r="D86" s="41">
        <f t="shared" si="3"/>
        <v>1848.3267708698115</v>
      </c>
      <c r="E86" s="41">
        <f t="shared" si="4"/>
        <v>2864.3215059125087</v>
      </c>
      <c r="F86" s="41">
        <f t="shared" si="5"/>
        <v>1106131.7410159744</v>
      </c>
      <c r="J86" s="41"/>
    </row>
    <row r="87" spans="1:10" ht="12.75">
      <c r="A87" s="35">
        <f t="shared" si="1"/>
        <v>63</v>
      </c>
      <c r="B87" s="37">
        <f t="shared" si="2"/>
        <v>38777</v>
      </c>
      <c r="C87" s="38">
        <f t="shared" si="0"/>
        <v>4712.64827678232</v>
      </c>
      <c r="D87" s="41">
        <f t="shared" si="3"/>
        <v>1843.5529016932908</v>
      </c>
      <c r="E87" s="41">
        <f t="shared" si="4"/>
        <v>2869.0953750890294</v>
      </c>
      <c r="F87" s="41">
        <f t="shared" si="5"/>
        <v>1103262.6456408855</v>
      </c>
      <c r="J87" s="41"/>
    </row>
    <row r="88" spans="1:10" ht="12.75">
      <c r="A88" s="35">
        <f t="shared" si="1"/>
        <v>64</v>
      </c>
      <c r="B88" s="37">
        <f t="shared" si="2"/>
        <v>38808</v>
      </c>
      <c r="C88" s="38">
        <f t="shared" si="0"/>
        <v>4712.64827678232</v>
      </c>
      <c r="D88" s="41">
        <f t="shared" si="3"/>
        <v>1838.7710760681423</v>
      </c>
      <c r="E88" s="41">
        <f t="shared" si="4"/>
        <v>2873.877200714178</v>
      </c>
      <c r="F88" s="41">
        <f t="shared" si="5"/>
        <v>1100388.7684401714</v>
      </c>
      <c r="J88" s="41"/>
    </row>
    <row r="89" spans="1:10" ht="12.75">
      <c r="A89" s="35">
        <f t="shared" si="1"/>
        <v>65</v>
      </c>
      <c r="B89" s="37">
        <f t="shared" si="2"/>
        <v>38838</v>
      </c>
      <c r="C89" s="38">
        <f aca="true" t="shared" si="6" ref="C89:C152">IF(A89&lt;&gt;"",$B$18,"")</f>
        <v>4712.64827678232</v>
      </c>
      <c r="D89" s="41">
        <f t="shared" si="3"/>
        <v>1833.981280733619</v>
      </c>
      <c r="E89" s="41">
        <f t="shared" si="4"/>
        <v>2878.6669960487006</v>
      </c>
      <c r="F89" s="41">
        <f t="shared" si="5"/>
        <v>1097510.1014441226</v>
      </c>
      <c r="J89" s="41"/>
    </row>
    <row r="90" spans="1:10" ht="12.75">
      <c r="A90" s="35">
        <f aca="true" t="shared" si="7" ref="A90:A153">IF(A89&lt;$B$17,A89+1,"")</f>
        <v>66</v>
      </c>
      <c r="B90" s="37">
        <f aca="true" t="shared" si="8" ref="B90:B153">IF(A90&lt;&gt;"",DATE(YEAR(B89),MONTH(B89)+12/$B$10,DAY(B89)),"")</f>
        <v>38869</v>
      </c>
      <c r="C90" s="38">
        <f t="shared" si="6"/>
        <v>4712.64827678232</v>
      </c>
      <c r="D90" s="41">
        <f aca="true" t="shared" si="9" ref="D90:D153">IF(A90&lt;&gt;"",F89*B$9%/$B$10,"")</f>
        <v>1829.1835024068712</v>
      </c>
      <c r="E90" s="41">
        <f aca="true" t="shared" si="10" ref="E90:E153">IF(A90&lt;&gt;"",C90-D90,"")</f>
        <v>2883.4647743754485</v>
      </c>
      <c r="F90" s="41">
        <f aca="true" t="shared" si="11" ref="F90:F153">IF(A90&lt;&gt;"",F89-E90,"")</f>
        <v>1094626.636669747</v>
      </c>
      <c r="J90" s="41"/>
    </row>
    <row r="91" spans="1:10" ht="12.75">
      <c r="A91" s="35">
        <f t="shared" si="7"/>
        <v>67</v>
      </c>
      <c r="B91" s="37">
        <f t="shared" si="8"/>
        <v>38899</v>
      </c>
      <c r="C91" s="38">
        <f t="shared" si="6"/>
        <v>4712.64827678232</v>
      </c>
      <c r="D91" s="41">
        <f t="shared" si="9"/>
        <v>1824.377727782912</v>
      </c>
      <c r="E91" s="41">
        <f t="shared" si="10"/>
        <v>2888.2705489994078</v>
      </c>
      <c r="F91" s="41">
        <f t="shared" si="11"/>
        <v>1091738.3661207478</v>
      </c>
      <c r="J91" s="41"/>
    </row>
    <row r="92" spans="1:10" ht="12.75">
      <c r="A92" s="35">
        <f t="shared" si="7"/>
        <v>68</v>
      </c>
      <c r="B92" s="37">
        <f t="shared" si="8"/>
        <v>38930</v>
      </c>
      <c r="C92" s="38">
        <f t="shared" si="6"/>
        <v>4712.64827678232</v>
      </c>
      <c r="D92" s="41">
        <f t="shared" si="9"/>
        <v>1819.5639435345795</v>
      </c>
      <c r="E92" s="41">
        <f t="shared" si="10"/>
        <v>2893.0843332477407</v>
      </c>
      <c r="F92" s="41">
        <f t="shared" si="11"/>
        <v>1088845.2817875</v>
      </c>
      <c r="J92" s="41"/>
    </row>
    <row r="93" spans="1:10" ht="12.75">
      <c r="A93" s="35">
        <f t="shared" si="7"/>
        <v>69</v>
      </c>
      <c r="B93" s="37">
        <f t="shared" si="8"/>
        <v>38961</v>
      </c>
      <c r="C93" s="38">
        <f t="shared" si="6"/>
        <v>4712.64827678232</v>
      </c>
      <c r="D93" s="41">
        <f t="shared" si="9"/>
        <v>1814.7421363125002</v>
      </c>
      <c r="E93" s="41">
        <f t="shared" si="10"/>
        <v>2897.9061404698195</v>
      </c>
      <c r="F93" s="41">
        <f t="shared" si="11"/>
        <v>1085947.3756470303</v>
      </c>
      <c r="J93" s="41"/>
    </row>
    <row r="94" spans="1:10" ht="12.75">
      <c r="A94" s="35">
        <f t="shared" si="7"/>
        <v>70</v>
      </c>
      <c r="B94" s="37">
        <f t="shared" si="8"/>
        <v>38991</v>
      </c>
      <c r="C94" s="38">
        <f t="shared" si="6"/>
        <v>4712.64827678232</v>
      </c>
      <c r="D94" s="41">
        <f t="shared" si="9"/>
        <v>1809.9122927450505</v>
      </c>
      <c r="E94" s="41">
        <f t="shared" si="10"/>
        <v>2902.735984037269</v>
      </c>
      <c r="F94" s="41">
        <f t="shared" si="11"/>
        <v>1083044.6396629931</v>
      </c>
      <c r="J94" s="41"/>
    </row>
    <row r="95" spans="1:10" ht="12.75">
      <c r="A95" s="35">
        <f t="shared" si="7"/>
        <v>71</v>
      </c>
      <c r="B95" s="37">
        <f t="shared" si="8"/>
        <v>39022</v>
      </c>
      <c r="C95" s="38">
        <f t="shared" si="6"/>
        <v>4712.64827678232</v>
      </c>
      <c r="D95" s="41">
        <f t="shared" si="9"/>
        <v>1805.074399438322</v>
      </c>
      <c r="E95" s="41">
        <f t="shared" si="10"/>
        <v>2907.573877343998</v>
      </c>
      <c r="F95" s="41">
        <f t="shared" si="11"/>
        <v>1080137.0657856492</v>
      </c>
      <c r="J95" s="41"/>
    </row>
    <row r="96" spans="1:10" s="4" customFormat="1" ht="12.75">
      <c r="A96" s="43">
        <f t="shared" si="7"/>
        <v>72</v>
      </c>
      <c r="B96" s="44">
        <f t="shared" si="8"/>
        <v>39052</v>
      </c>
      <c r="C96" s="45">
        <f t="shared" si="6"/>
        <v>4712.64827678232</v>
      </c>
      <c r="D96" s="19">
        <f t="shared" si="9"/>
        <v>1800.228442976082</v>
      </c>
      <c r="E96" s="19">
        <f t="shared" si="10"/>
        <v>2912.419833806238</v>
      </c>
      <c r="F96" s="19">
        <f t="shared" si="11"/>
        <v>1077224.645951843</v>
      </c>
      <c r="G96" s="19">
        <f>SUM(D85:D96)</f>
        <v>21920.807171397573</v>
      </c>
      <c r="H96" s="19">
        <f>SUM(E85:E96)</f>
        <v>34630.97214999027</v>
      </c>
      <c r="J96" s="41"/>
    </row>
    <row r="97" spans="1:10" ht="12.75">
      <c r="A97" s="35">
        <f t="shared" si="7"/>
        <v>73</v>
      </c>
      <c r="B97" s="37">
        <f t="shared" si="8"/>
        <v>39083</v>
      </c>
      <c r="C97" s="38">
        <f t="shared" si="6"/>
        <v>4712.64827678232</v>
      </c>
      <c r="D97" s="41">
        <f t="shared" si="9"/>
        <v>1795.3744099197381</v>
      </c>
      <c r="E97" s="41">
        <f t="shared" si="10"/>
        <v>2917.2738668625816</v>
      </c>
      <c r="F97" s="41">
        <f t="shared" si="11"/>
        <v>1074307.3720849804</v>
      </c>
      <c r="J97" s="41"/>
    </row>
    <row r="98" spans="1:10" ht="12.75">
      <c r="A98" s="35">
        <f t="shared" si="7"/>
        <v>74</v>
      </c>
      <c r="B98" s="37">
        <f t="shared" si="8"/>
        <v>39114</v>
      </c>
      <c r="C98" s="38">
        <f t="shared" si="6"/>
        <v>4712.64827678232</v>
      </c>
      <c r="D98" s="41">
        <f t="shared" si="9"/>
        <v>1790.5122868083006</v>
      </c>
      <c r="E98" s="41">
        <f t="shared" si="10"/>
        <v>2922.135989974019</v>
      </c>
      <c r="F98" s="41">
        <f t="shared" si="11"/>
        <v>1071385.2360950063</v>
      </c>
      <c r="J98" s="41"/>
    </row>
    <row r="99" spans="1:10" ht="12.75">
      <c r="A99" s="35">
        <f t="shared" si="7"/>
        <v>75</v>
      </c>
      <c r="B99" s="37">
        <f t="shared" si="8"/>
        <v>39142</v>
      </c>
      <c r="C99" s="38">
        <f t="shared" si="6"/>
        <v>4712.64827678232</v>
      </c>
      <c r="D99" s="41">
        <f t="shared" si="9"/>
        <v>1785.642060158344</v>
      </c>
      <c r="E99" s="41">
        <f t="shared" si="10"/>
        <v>2927.006216623976</v>
      </c>
      <c r="F99" s="41">
        <f t="shared" si="11"/>
        <v>1068458.2298783823</v>
      </c>
      <c r="J99" s="41"/>
    </row>
    <row r="100" spans="1:10" ht="12.75">
      <c r="A100" s="35">
        <f t="shared" si="7"/>
        <v>76</v>
      </c>
      <c r="B100" s="37">
        <f t="shared" si="8"/>
        <v>39173</v>
      </c>
      <c r="C100" s="38">
        <f t="shared" si="6"/>
        <v>4712.64827678232</v>
      </c>
      <c r="D100" s="41">
        <f t="shared" si="9"/>
        <v>1780.7637164639707</v>
      </c>
      <c r="E100" s="41">
        <f t="shared" si="10"/>
        <v>2931.884560318349</v>
      </c>
      <c r="F100" s="41">
        <f t="shared" si="11"/>
        <v>1065526.3453180639</v>
      </c>
      <c r="J100" s="41"/>
    </row>
    <row r="101" spans="1:10" ht="12.75">
      <c r="A101" s="35">
        <f t="shared" si="7"/>
        <v>77</v>
      </c>
      <c r="B101" s="37">
        <f t="shared" si="8"/>
        <v>39203</v>
      </c>
      <c r="C101" s="38">
        <f t="shared" si="6"/>
        <v>4712.64827678232</v>
      </c>
      <c r="D101" s="41">
        <f t="shared" si="9"/>
        <v>1775.877242196773</v>
      </c>
      <c r="E101" s="41">
        <f t="shared" si="10"/>
        <v>2936.7710345855467</v>
      </c>
      <c r="F101" s="41">
        <f t="shared" si="11"/>
        <v>1062589.5742834783</v>
      </c>
      <c r="J101" s="41"/>
    </row>
    <row r="102" spans="1:10" ht="12.75">
      <c r="A102" s="35">
        <f t="shared" si="7"/>
        <v>78</v>
      </c>
      <c r="B102" s="37">
        <f t="shared" si="8"/>
        <v>39234</v>
      </c>
      <c r="C102" s="38">
        <f t="shared" si="6"/>
        <v>4712.64827678232</v>
      </c>
      <c r="D102" s="41">
        <f t="shared" si="9"/>
        <v>1770.9826238057974</v>
      </c>
      <c r="E102" s="41">
        <f t="shared" si="10"/>
        <v>2941.6656529765223</v>
      </c>
      <c r="F102" s="41">
        <f t="shared" si="11"/>
        <v>1059647.9086305017</v>
      </c>
      <c r="J102" s="41"/>
    </row>
    <row r="103" spans="1:10" ht="12.75">
      <c r="A103" s="35">
        <f t="shared" si="7"/>
        <v>79</v>
      </c>
      <c r="B103" s="37">
        <f t="shared" si="8"/>
        <v>39264</v>
      </c>
      <c r="C103" s="38">
        <f t="shared" si="6"/>
        <v>4712.64827678232</v>
      </c>
      <c r="D103" s="41">
        <f t="shared" si="9"/>
        <v>1766.0798477175028</v>
      </c>
      <c r="E103" s="41">
        <f t="shared" si="10"/>
        <v>2946.568429064817</v>
      </c>
      <c r="F103" s="41">
        <f t="shared" si="11"/>
        <v>1056701.340201437</v>
      </c>
      <c r="J103" s="41"/>
    </row>
    <row r="104" spans="1:10" ht="12.75">
      <c r="A104" s="35">
        <f t="shared" si="7"/>
        <v>80</v>
      </c>
      <c r="B104" s="37">
        <f t="shared" si="8"/>
        <v>39295</v>
      </c>
      <c r="C104" s="38">
        <f t="shared" si="6"/>
        <v>4712.64827678232</v>
      </c>
      <c r="D104" s="41">
        <f t="shared" si="9"/>
        <v>1761.1689003357285</v>
      </c>
      <c r="E104" s="41">
        <f t="shared" si="10"/>
        <v>2951.4793764465912</v>
      </c>
      <c r="F104" s="41">
        <f t="shared" si="11"/>
        <v>1053749.8608249903</v>
      </c>
      <c r="J104" s="41"/>
    </row>
    <row r="105" spans="1:10" ht="12.75">
      <c r="A105" s="35">
        <f t="shared" si="7"/>
        <v>81</v>
      </c>
      <c r="B105" s="37">
        <f t="shared" si="8"/>
        <v>39326</v>
      </c>
      <c r="C105" s="38">
        <f t="shared" si="6"/>
        <v>4712.64827678232</v>
      </c>
      <c r="D105" s="41">
        <f t="shared" si="9"/>
        <v>1756.2497680416507</v>
      </c>
      <c r="E105" s="41">
        <f t="shared" si="10"/>
        <v>2956.398508740669</v>
      </c>
      <c r="F105" s="41">
        <f t="shared" si="11"/>
        <v>1050793.4623162497</v>
      </c>
      <c r="J105" s="41"/>
    </row>
    <row r="106" spans="1:10" ht="12.75">
      <c r="A106" s="35">
        <f t="shared" si="7"/>
        <v>82</v>
      </c>
      <c r="B106" s="37">
        <f t="shared" si="8"/>
        <v>39356</v>
      </c>
      <c r="C106" s="38">
        <f t="shared" si="6"/>
        <v>4712.64827678232</v>
      </c>
      <c r="D106" s="41">
        <f t="shared" si="9"/>
        <v>1751.3224371937495</v>
      </c>
      <c r="E106" s="41">
        <f t="shared" si="10"/>
        <v>2961.3258395885705</v>
      </c>
      <c r="F106" s="41">
        <f t="shared" si="11"/>
        <v>1047832.1364766612</v>
      </c>
      <c r="J106" s="41"/>
    </row>
    <row r="107" spans="1:10" ht="12.75">
      <c r="A107" s="35">
        <f t="shared" si="7"/>
        <v>83</v>
      </c>
      <c r="B107" s="37">
        <f t="shared" si="8"/>
        <v>39387</v>
      </c>
      <c r="C107" s="38">
        <f t="shared" si="6"/>
        <v>4712.64827678232</v>
      </c>
      <c r="D107" s="41">
        <f t="shared" si="9"/>
        <v>1746.3868941277688</v>
      </c>
      <c r="E107" s="41">
        <f t="shared" si="10"/>
        <v>2966.261382654551</v>
      </c>
      <c r="F107" s="41">
        <f t="shared" si="11"/>
        <v>1044865.8750940067</v>
      </c>
      <c r="J107" s="41"/>
    </row>
    <row r="108" spans="1:10" s="4" customFormat="1" ht="12.75">
      <c r="A108" s="43">
        <f t="shared" si="7"/>
        <v>84</v>
      </c>
      <c r="B108" s="44">
        <f t="shared" si="8"/>
        <v>39417</v>
      </c>
      <c r="C108" s="45">
        <f t="shared" si="6"/>
        <v>4712.64827678232</v>
      </c>
      <c r="D108" s="19">
        <f t="shared" si="9"/>
        <v>1741.4431251566778</v>
      </c>
      <c r="E108" s="19">
        <f t="shared" si="10"/>
        <v>2971.2051516256424</v>
      </c>
      <c r="F108" s="19">
        <f t="shared" si="11"/>
        <v>1041894.669942381</v>
      </c>
      <c r="G108" s="19">
        <f>SUM(D97:D108)</f>
        <v>21221.803311926004</v>
      </c>
      <c r="H108" s="19">
        <f>SUM(E97:E108)</f>
        <v>35329.97600946183</v>
      </c>
      <c r="J108" s="41"/>
    </row>
    <row r="109" spans="1:10" ht="12.75">
      <c r="A109" s="35">
        <f t="shared" si="7"/>
        <v>85</v>
      </c>
      <c r="B109" s="37">
        <f t="shared" si="8"/>
        <v>39448</v>
      </c>
      <c r="C109" s="38">
        <f t="shared" si="6"/>
        <v>4712.64827678232</v>
      </c>
      <c r="D109" s="41">
        <f t="shared" si="9"/>
        <v>1736.491116570635</v>
      </c>
      <c r="E109" s="41">
        <f t="shared" si="10"/>
        <v>2976.1571602116846</v>
      </c>
      <c r="F109" s="41">
        <f t="shared" si="11"/>
        <v>1038918.5127821693</v>
      </c>
      <c r="J109" s="41"/>
    </row>
    <row r="110" spans="1:10" ht="12.75">
      <c r="A110" s="35">
        <f t="shared" si="7"/>
        <v>86</v>
      </c>
      <c r="B110" s="37">
        <f t="shared" si="8"/>
        <v>39479</v>
      </c>
      <c r="C110" s="38">
        <f t="shared" si="6"/>
        <v>4712.64827678232</v>
      </c>
      <c r="D110" s="41">
        <f t="shared" si="9"/>
        <v>1731.5308546369488</v>
      </c>
      <c r="E110" s="41">
        <f t="shared" si="10"/>
        <v>2981.117422145371</v>
      </c>
      <c r="F110" s="41">
        <f t="shared" si="11"/>
        <v>1035937.395360024</v>
      </c>
      <c r="J110" s="41"/>
    </row>
    <row r="111" spans="1:10" ht="12.75">
      <c r="A111" s="35">
        <f t="shared" si="7"/>
        <v>87</v>
      </c>
      <c r="B111" s="37">
        <f t="shared" si="8"/>
        <v>39508</v>
      </c>
      <c r="C111" s="38">
        <f t="shared" si="6"/>
        <v>4712.64827678232</v>
      </c>
      <c r="D111" s="41">
        <f t="shared" si="9"/>
        <v>1726.56232560004</v>
      </c>
      <c r="E111" s="41">
        <f t="shared" si="10"/>
        <v>2986.08595118228</v>
      </c>
      <c r="F111" s="41">
        <f t="shared" si="11"/>
        <v>1032951.3094088417</v>
      </c>
      <c r="J111" s="41"/>
    </row>
    <row r="112" spans="1:10" ht="12.75">
      <c r="A112" s="35">
        <f t="shared" si="7"/>
        <v>88</v>
      </c>
      <c r="B112" s="37">
        <f t="shared" si="8"/>
        <v>39539</v>
      </c>
      <c r="C112" s="38">
        <f t="shared" si="6"/>
        <v>4712.64827678232</v>
      </c>
      <c r="D112" s="41">
        <f t="shared" si="9"/>
        <v>1721.585515681403</v>
      </c>
      <c r="E112" s="41">
        <f t="shared" si="10"/>
        <v>2991.0627611009168</v>
      </c>
      <c r="F112" s="41">
        <f t="shared" si="11"/>
        <v>1029960.2466477407</v>
      </c>
      <c r="J112" s="41"/>
    </row>
    <row r="113" spans="1:10" ht="12.75">
      <c r="A113" s="35">
        <f t="shared" si="7"/>
        <v>89</v>
      </c>
      <c r="B113" s="37">
        <f t="shared" si="8"/>
        <v>39569</v>
      </c>
      <c r="C113" s="38">
        <f t="shared" si="6"/>
        <v>4712.64827678232</v>
      </c>
      <c r="D113" s="41">
        <f t="shared" si="9"/>
        <v>1716.6004110795677</v>
      </c>
      <c r="E113" s="41">
        <f t="shared" si="10"/>
        <v>2996.0478657027525</v>
      </c>
      <c r="F113" s="41">
        <f t="shared" si="11"/>
        <v>1026964.198782038</v>
      </c>
      <c r="J113" s="41"/>
    </row>
    <row r="114" spans="1:10" ht="12.75">
      <c r="A114" s="35">
        <f t="shared" si="7"/>
        <v>90</v>
      </c>
      <c r="B114" s="37">
        <f t="shared" si="8"/>
        <v>39600</v>
      </c>
      <c r="C114" s="38">
        <f t="shared" si="6"/>
        <v>4712.64827678232</v>
      </c>
      <c r="D114" s="41">
        <f t="shared" si="9"/>
        <v>1711.6069979700633</v>
      </c>
      <c r="E114" s="41">
        <f t="shared" si="10"/>
        <v>3001.0412788122567</v>
      </c>
      <c r="F114" s="41">
        <f t="shared" si="11"/>
        <v>1023963.1575032257</v>
      </c>
      <c r="J114" s="41"/>
    </row>
    <row r="115" spans="1:10" ht="12.75">
      <c r="A115" s="35">
        <f t="shared" si="7"/>
        <v>91</v>
      </c>
      <c r="B115" s="37">
        <f t="shared" si="8"/>
        <v>39630</v>
      </c>
      <c r="C115" s="38">
        <f t="shared" si="6"/>
        <v>4712.64827678232</v>
      </c>
      <c r="D115" s="41">
        <f t="shared" si="9"/>
        <v>1706.6052625053762</v>
      </c>
      <c r="E115" s="41">
        <f t="shared" si="10"/>
        <v>3006.0430142769437</v>
      </c>
      <c r="F115" s="41">
        <f t="shared" si="11"/>
        <v>1020957.1144889488</v>
      </c>
      <c r="J115" s="41"/>
    </row>
    <row r="116" spans="1:10" ht="12.75">
      <c r="A116" s="35">
        <f t="shared" si="7"/>
        <v>92</v>
      </c>
      <c r="B116" s="37">
        <f t="shared" si="8"/>
        <v>39661</v>
      </c>
      <c r="C116" s="38">
        <f t="shared" si="6"/>
        <v>4712.64827678232</v>
      </c>
      <c r="D116" s="41">
        <f t="shared" si="9"/>
        <v>1701.5951908149148</v>
      </c>
      <c r="E116" s="41">
        <f t="shared" si="10"/>
        <v>3011.0530859674054</v>
      </c>
      <c r="F116" s="41">
        <f t="shared" si="11"/>
        <v>1017946.0614029814</v>
      </c>
      <c r="J116" s="41"/>
    </row>
    <row r="117" spans="1:10" ht="12.75">
      <c r="A117" s="35">
        <f t="shared" si="7"/>
        <v>93</v>
      </c>
      <c r="B117" s="37">
        <f t="shared" si="8"/>
        <v>39692</v>
      </c>
      <c r="C117" s="38">
        <f t="shared" si="6"/>
        <v>4712.64827678232</v>
      </c>
      <c r="D117" s="41">
        <f t="shared" si="9"/>
        <v>1696.576769004969</v>
      </c>
      <c r="E117" s="41">
        <f t="shared" si="10"/>
        <v>3016.071507777351</v>
      </c>
      <c r="F117" s="41">
        <f t="shared" si="11"/>
        <v>1014929.9898952041</v>
      </c>
      <c r="J117" s="41"/>
    </row>
    <row r="118" spans="1:10" ht="12.75">
      <c r="A118" s="35">
        <f t="shared" si="7"/>
        <v>94</v>
      </c>
      <c r="B118" s="37">
        <f t="shared" si="8"/>
        <v>39722</v>
      </c>
      <c r="C118" s="38">
        <f t="shared" si="6"/>
        <v>4712.64827678232</v>
      </c>
      <c r="D118" s="41">
        <f t="shared" si="9"/>
        <v>1691.5499831586733</v>
      </c>
      <c r="E118" s="41">
        <f t="shared" si="10"/>
        <v>3021.098293623647</v>
      </c>
      <c r="F118" s="41">
        <f t="shared" si="11"/>
        <v>1011908.8916015804</v>
      </c>
      <c r="J118" s="41"/>
    </row>
    <row r="119" spans="1:10" ht="12.75">
      <c r="A119" s="35">
        <f t="shared" si="7"/>
        <v>95</v>
      </c>
      <c r="B119" s="37">
        <f t="shared" si="8"/>
        <v>39753</v>
      </c>
      <c r="C119" s="38">
        <f t="shared" si="6"/>
        <v>4712.64827678232</v>
      </c>
      <c r="D119" s="41">
        <f t="shared" si="9"/>
        <v>1686.5148193359673</v>
      </c>
      <c r="E119" s="41">
        <f t="shared" si="10"/>
        <v>3026.1334574463526</v>
      </c>
      <c r="F119" s="41">
        <f t="shared" si="11"/>
        <v>1008882.7581441341</v>
      </c>
      <c r="J119" s="41"/>
    </row>
    <row r="120" spans="1:10" s="4" customFormat="1" ht="12.75">
      <c r="A120" s="43">
        <f t="shared" si="7"/>
        <v>96</v>
      </c>
      <c r="B120" s="44">
        <f t="shared" si="8"/>
        <v>39783</v>
      </c>
      <c r="C120" s="45">
        <f t="shared" si="6"/>
        <v>4712.64827678232</v>
      </c>
      <c r="D120" s="19">
        <f t="shared" si="9"/>
        <v>1681.4712635735568</v>
      </c>
      <c r="E120" s="19">
        <f t="shared" si="10"/>
        <v>3031.177013208763</v>
      </c>
      <c r="F120" s="19">
        <f t="shared" si="11"/>
        <v>1005851.5811309253</v>
      </c>
      <c r="G120" s="19">
        <f>SUM(D109:D120)</f>
        <v>20508.690509932116</v>
      </c>
      <c r="H120" s="19">
        <f>SUM(E109:E120)</f>
        <v>36043.088811455724</v>
      </c>
      <c r="J120" s="41"/>
    </row>
    <row r="121" spans="1:10" ht="12.75">
      <c r="A121" s="35">
        <f t="shared" si="7"/>
        <v>97</v>
      </c>
      <c r="B121" s="37">
        <f t="shared" si="8"/>
        <v>39814</v>
      </c>
      <c r="C121" s="38">
        <f t="shared" si="6"/>
        <v>4712.64827678232</v>
      </c>
      <c r="D121" s="41">
        <f t="shared" si="9"/>
        <v>1676.4193018848755</v>
      </c>
      <c r="E121" s="41">
        <f t="shared" si="10"/>
        <v>3036.2289748974445</v>
      </c>
      <c r="F121" s="41">
        <f t="shared" si="11"/>
        <v>1002815.3521560279</v>
      </c>
      <c r="J121" s="41"/>
    </row>
    <row r="122" spans="1:10" ht="12.75">
      <c r="A122" s="35">
        <f t="shared" si="7"/>
        <v>98</v>
      </c>
      <c r="B122" s="37">
        <f t="shared" si="8"/>
        <v>39845</v>
      </c>
      <c r="C122" s="38">
        <f t="shared" si="6"/>
        <v>4712.64827678232</v>
      </c>
      <c r="D122" s="41">
        <f t="shared" si="9"/>
        <v>1671.3589202600467</v>
      </c>
      <c r="E122" s="41">
        <f t="shared" si="10"/>
        <v>3041.289356522273</v>
      </c>
      <c r="F122" s="41">
        <f t="shared" si="11"/>
        <v>999774.0627995057</v>
      </c>
      <c r="J122" s="41"/>
    </row>
    <row r="123" spans="1:10" ht="12.75">
      <c r="A123" s="35">
        <f t="shared" si="7"/>
        <v>99</v>
      </c>
      <c r="B123" s="37">
        <f t="shared" si="8"/>
        <v>39873</v>
      </c>
      <c r="C123" s="38">
        <f t="shared" si="6"/>
        <v>4712.64827678232</v>
      </c>
      <c r="D123" s="41">
        <f t="shared" si="9"/>
        <v>1666.2901046658428</v>
      </c>
      <c r="E123" s="41">
        <f t="shared" si="10"/>
        <v>3046.3581721164774</v>
      </c>
      <c r="F123" s="41">
        <f t="shared" si="11"/>
        <v>996727.7046273892</v>
      </c>
      <c r="J123" s="41"/>
    </row>
    <row r="124" spans="1:10" ht="12.75">
      <c r="A124" s="35">
        <f t="shared" si="7"/>
        <v>100</v>
      </c>
      <c r="B124" s="37">
        <f t="shared" si="8"/>
        <v>39904</v>
      </c>
      <c r="C124" s="38">
        <f t="shared" si="6"/>
        <v>4712.64827678232</v>
      </c>
      <c r="D124" s="41">
        <f t="shared" si="9"/>
        <v>1661.2128410456487</v>
      </c>
      <c r="E124" s="41">
        <f t="shared" si="10"/>
        <v>3051.435435736671</v>
      </c>
      <c r="F124" s="41">
        <f t="shared" si="11"/>
        <v>993676.2691916525</v>
      </c>
      <c r="J124" s="41"/>
    </row>
    <row r="125" spans="1:10" ht="12.75">
      <c r="A125" s="35">
        <f t="shared" si="7"/>
        <v>101</v>
      </c>
      <c r="B125" s="37">
        <f t="shared" si="8"/>
        <v>39934</v>
      </c>
      <c r="C125" s="38">
        <f t="shared" si="6"/>
        <v>4712.64827678232</v>
      </c>
      <c r="D125" s="41">
        <f t="shared" si="9"/>
        <v>1656.127115319421</v>
      </c>
      <c r="E125" s="41">
        <f t="shared" si="10"/>
        <v>3056.521161462899</v>
      </c>
      <c r="F125" s="41">
        <f t="shared" si="11"/>
        <v>990619.7480301897</v>
      </c>
      <c r="J125" s="41"/>
    </row>
    <row r="126" spans="1:10" ht="12.75">
      <c r="A126" s="35">
        <f t="shared" si="7"/>
        <v>102</v>
      </c>
      <c r="B126" s="37">
        <f t="shared" si="8"/>
        <v>39965</v>
      </c>
      <c r="C126" s="38">
        <f t="shared" si="6"/>
        <v>4712.64827678232</v>
      </c>
      <c r="D126" s="41">
        <f t="shared" si="9"/>
        <v>1651.0329133836494</v>
      </c>
      <c r="E126" s="41">
        <f t="shared" si="10"/>
        <v>3061.6153633986705</v>
      </c>
      <c r="F126" s="41">
        <f t="shared" si="11"/>
        <v>987558.132666791</v>
      </c>
      <c r="J126" s="41"/>
    </row>
    <row r="127" spans="1:10" ht="12.75">
      <c r="A127" s="35">
        <f t="shared" si="7"/>
        <v>103</v>
      </c>
      <c r="B127" s="37">
        <f t="shared" si="8"/>
        <v>39995</v>
      </c>
      <c r="C127" s="38">
        <f t="shared" si="6"/>
        <v>4712.64827678232</v>
      </c>
      <c r="D127" s="41">
        <f t="shared" si="9"/>
        <v>1645.9302211113184</v>
      </c>
      <c r="E127" s="41">
        <f t="shared" si="10"/>
        <v>3066.718055671002</v>
      </c>
      <c r="F127" s="41">
        <f t="shared" si="11"/>
        <v>984491.41461112</v>
      </c>
      <c r="J127" s="41"/>
    </row>
    <row r="128" spans="1:10" ht="12.75">
      <c r="A128" s="35">
        <f t="shared" si="7"/>
        <v>104</v>
      </c>
      <c r="B128" s="37">
        <f t="shared" si="8"/>
        <v>40026</v>
      </c>
      <c r="C128" s="38">
        <f t="shared" si="6"/>
        <v>4712.64827678232</v>
      </c>
      <c r="D128" s="41">
        <f t="shared" si="9"/>
        <v>1640.8190243518666</v>
      </c>
      <c r="E128" s="41">
        <f t="shared" si="10"/>
        <v>3071.8292524304534</v>
      </c>
      <c r="F128" s="41">
        <f t="shared" si="11"/>
        <v>981419.5853586895</v>
      </c>
      <c r="J128" s="41"/>
    </row>
    <row r="129" spans="1:10" ht="12.75">
      <c r="A129" s="35">
        <f t="shared" si="7"/>
        <v>105</v>
      </c>
      <c r="B129" s="37">
        <f t="shared" si="8"/>
        <v>40057</v>
      </c>
      <c r="C129" s="38">
        <f t="shared" si="6"/>
        <v>4712.64827678232</v>
      </c>
      <c r="D129" s="41">
        <f t="shared" si="9"/>
        <v>1635.6993089311493</v>
      </c>
      <c r="E129" s="41">
        <f t="shared" si="10"/>
        <v>3076.948967851171</v>
      </c>
      <c r="F129" s="41">
        <f t="shared" si="11"/>
        <v>978342.6363908384</v>
      </c>
      <c r="J129" s="41"/>
    </row>
    <row r="130" spans="1:10" ht="12.75">
      <c r="A130" s="35">
        <f t="shared" si="7"/>
        <v>106</v>
      </c>
      <c r="B130" s="37">
        <f t="shared" si="8"/>
        <v>40087</v>
      </c>
      <c r="C130" s="38">
        <f t="shared" si="6"/>
        <v>4712.64827678232</v>
      </c>
      <c r="D130" s="41">
        <f t="shared" si="9"/>
        <v>1630.5710606513974</v>
      </c>
      <c r="E130" s="41">
        <f t="shared" si="10"/>
        <v>3082.0772161309224</v>
      </c>
      <c r="F130" s="41">
        <f t="shared" si="11"/>
        <v>975260.5591747075</v>
      </c>
      <c r="J130" s="41"/>
    </row>
    <row r="131" spans="1:10" ht="12.75">
      <c r="A131" s="35">
        <f t="shared" si="7"/>
        <v>107</v>
      </c>
      <c r="B131" s="37">
        <f t="shared" si="8"/>
        <v>40118</v>
      </c>
      <c r="C131" s="38">
        <f t="shared" si="6"/>
        <v>4712.64827678232</v>
      </c>
      <c r="D131" s="41">
        <f t="shared" si="9"/>
        <v>1625.4342652911791</v>
      </c>
      <c r="E131" s="41">
        <f t="shared" si="10"/>
        <v>3087.214011491141</v>
      </c>
      <c r="F131" s="41">
        <f t="shared" si="11"/>
        <v>972173.3451632163</v>
      </c>
      <c r="J131" s="41"/>
    </row>
    <row r="132" spans="1:10" s="4" customFormat="1" ht="12.75">
      <c r="A132" s="43">
        <f t="shared" si="7"/>
        <v>108</v>
      </c>
      <c r="B132" s="44">
        <f t="shared" si="8"/>
        <v>40148</v>
      </c>
      <c r="C132" s="45">
        <f t="shared" si="6"/>
        <v>4712.64827678232</v>
      </c>
      <c r="D132" s="19">
        <f t="shared" si="9"/>
        <v>1620.2889086053608</v>
      </c>
      <c r="E132" s="19">
        <f t="shared" si="10"/>
        <v>3092.359368176959</v>
      </c>
      <c r="F132" s="19">
        <f t="shared" si="11"/>
        <v>969080.9857950393</v>
      </c>
      <c r="G132" s="19">
        <f>SUM(D121:D132)</f>
        <v>19781.18398550176</v>
      </c>
      <c r="H132" s="19">
        <f>SUM(E121:E132)</f>
        <v>36770.59533588608</v>
      </c>
      <c r="J132" s="41"/>
    </row>
    <row r="133" spans="1:10" ht="12.75">
      <c r="A133" s="35">
        <f t="shared" si="7"/>
        <v>109</v>
      </c>
      <c r="B133" s="37">
        <f t="shared" si="8"/>
        <v>40179</v>
      </c>
      <c r="C133" s="38">
        <f t="shared" si="6"/>
        <v>4712.64827678232</v>
      </c>
      <c r="D133" s="41">
        <f t="shared" si="9"/>
        <v>1615.1349763250655</v>
      </c>
      <c r="E133" s="41">
        <f t="shared" si="10"/>
        <v>3097.5133004572544</v>
      </c>
      <c r="F133" s="41">
        <f t="shared" si="11"/>
        <v>965983.4724945821</v>
      </c>
      <c r="J133" s="41"/>
    </row>
    <row r="134" spans="1:10" ht="12.75">
      <c r="A134" s="35">
        <f t="shared" si="7"/>
        <v>110</v>
      </c>
      <c r="B134" s="37">
        <f t="shared" si="8"/>
        <v>40210</v>
      </c>
      <c r="C134" s="38">
        <f t="shared" si="6"/>
        <v>4712.64827678232</v>
      </c>
      <c r="D134" s="41">
        <f t="shared" si="9"/>
        <v>1609.9724541576368</v>
      </c>
      <c r="E134" s="41">
        <f t="shared" si="10"/>
        <v>3102.675822624683</v>
      </c>
      <c r="F134" s="41">
        <f t="shared" si="11"/>
        <v>962880.7966719574</v>
      </c>
      <c r="J134" s="41"/>
    </row>
    <row r="135" spans="1:10" ht="12.75">
      <c r="A135" s="35">
        <f t="shared" si="7"/>
        <v>111</v>
      </c>
      <c r="B135" s="37">
        <f t="shared" si="8"/>
        <v>40238</v>
      </c>
      <c r="C135" s="38">
        <f t="shared" si="6"/>
        <v>4712.64827678232</v>
      </c>
      <c r="D135" s="41">
        <f t="shared" si="9"/>
        <v>1604.8013277865957</v>
      </c>
      <c r="E135" s="41">
        <f t="shared" si="10"/>
        <v>3107.8469489957242</v>
      </c>
      <c r="F135" s="41">
        <f t="shared" si="11"/>
        <v>959772.9497229616</v>
      </c>
      <c r="J135" s="41"/>
    </row>
    <row r="136" spans="1:10" ht="12.75">
      <c r="A136" s="35">
        <f t="shared" si="7"/>
        <v>112</v>
      </c>
      <c r="B136" s="37">
        <f t="shared" si="8"/>
        <v>40269</v>
      </c>
      <c r="C136" s="38">
        <f t="shared" si="6"/>
        <v>4712.64827678232</v>
      </c>
      <c r="D136" s="41">
        <f t="shared" si="9"/>
        <v>1599.6215828716029</v>
      </c>
      <c r="E136" s="41">
        <f t="shared" si="10"/>
        <v>3113.026693910717</v>
      </c>
      <c r="F136" s="41">
        <f t="shared" si="11"/>
        <v>956659.9230290509</v>
      </c>
      <c r="J136" s="41"/>
    </row>
    <row r="137" spans="1:10" ht="12.75">
      <c r="A137" s="35">
        <f t="shared" si="7"/>
        <v>113</v>
      </c>
      <c r="B137" s="37">
        <f t="shared" si="8"/>
        <v>40299</v>
      </c>
      <c r="C137" s="38">
        <f t="shared" si="6"/>
        <v>4712.64827678232</v>
      </c>
      <c r="D137" s="41">
        <f t="shared" si="9"/>
        <v>1594.4332050484181</v>
      </c>
      <c r="E137" s="41">
        <f t="shared" si="10"/>
        <v>3118.215071733902</v>
      </c>
      <c r="F137" s="41">
        <f t="shared" si="11"/>
        <v>953541.707957317</v>
      </c>
      <c r="J137" s="41"/>
    </row>
    <row r="138" spans="1:10" ht="12.75">
      <c r="A138" s="35">
        <f t="shared" si="7"/>
        <v>114</v>
      </c>
      <c r="B138" s="37">
        <f t="shared" si="8"/>
        <v>40330</v>
      </c>
      <c r="C138" s="38">
        <f t="shared" si="6"/>
        <v>4712.64827678232</v>
      </c>
      <c r="D138" s="41">
        <f t="shared" si="9"/>
        <v>1589.2361799288617</v>
      </c>
      <c r="E138" s="41">
        <f t="shared" si="10"/>
        <v>3123.412096853458</v>
      </c>
      <c r="F138" s="41">
        <f t="shared" si="11"/>
        <v>950418.2958604635</v>
      </c>
      <c r="J138" s="41"/>
    </row>
    <row r="139" spans="1:10" ht="12.75">
      <c r="A139" s="35">
        <f t="shared" si="7"/>
        <v>115</v>
      </c>
      <c r="B139" s="37">
        <f t="shared" si="8"/>
        <v>40360</v>
      </c>
      <c r="C139" s="38">
        <f t="shared" si="6"/>
        <v>4712.64827678232</v>
      </c>
      <c r="D139" s="41">
        <f t="shared" si="9"/>
        <v>1584.0304931007724</v>
      </c>
      <c r="E139" s="41">
        <f t="shared" si="10"/>
        <v>3128.6177836815477</v>
      </c>
      <c r="F139" s="41">
        <f t="shared" si="11"/>
        <v>947289.678076782</v>
      </c>
      <c r="J139" s="41"/>
    </row>
    <row r="140" spans="1:10" ht="12.75">
      <c r="A140" s="35">
        <f t="shared" si="7"/>
        <v>116</v>
      </c>
      <c r="B140" s="37">
        <f t="shared" si="8"/>
        <v>40391</v>
      </c>
      <c r="C140" s="38">
        <f t="shared" si="6"/>
        <v>4712.64827678232</v>
      </c>
      <c r="D140" s="41">
        <f t="shared" si="9"/>
        <v>1578.81613012797</v>
      </c>
      <c r="E140" s="41">
        <f t="shared" si="10"/>
        <v>3133.8321466543503</v>
      </c>
      <c r="F140" s="41">
        <f t="shared" si="11"/>
        <v>944155.8459301277</v>
      </c>
      <c r="J140" s="41"/>
    </row>
    <row r="141" spans="1:10" ht="12.75">
      <c r="A141" s="35">
        <f t="shared" si="7"/>
        <v>117</v>
      </c>
      <c r="B141" s="37">
        <f t="shared" si="8"/>
        <v>40422</v>
      </c>
      <c r="C141" s="38">
        <f t="shared" si="6"/>
        <v>4712.64827678232</v>
      </c>
      <c r="D141" s="41">
        <f t="shared" si="9"/>
        <v>1573.5930765502128</v>
      </c>
      <c r="E141" s="41">
        <f t="shared" si="10"/>
        <v>3139.0552002321074</v>
      </c>
      <c r="F141" s="41">
        <f t="shared" si="11"/>
        <v>941016.7907298956</v>
      </c>
      <c r="J141" s="41"/>
    </row>
    <row r="142" spans="1:10" ht="12.75">
      <c r="A142" s="35">
        <f t="shared" si="7"/>
        <v>118</v>
      </c>
      <c r="B142" s="37">
        <f t="shared" si="8"/>
        <v>40452</v>
      </c>
      <c r="C142" s="38">
        <f t="shared" si="6"/>
        <v>4712.64827678232</v>
      </c>
      <c r="D142" s="41">
        <f t="shared" si="9"/>
        <v>1568.3613178831592</v>
      </c>
      <c r="E142" s="41">
        <f t="shared" si="10"/>
        <v>3144.2869588991607</v>
      </c>
      <c r="F142" s="41">
        <f t="shared" si="11"/>
        <v>937872.5037709965</v>
      </c>
      <c r="J142" s="41"/>
    </row>
    <row r="143" spans="1:10" ht="12.75">
      <c r="A143" s="35">
        <f t="shared" si="7"/>
        <v>119</v>
      </c>
      <c r="B143" s="37">
        <f t="shared" si="8"/>
        <v>40483</v>
      </c>
      <c r="C143" s="38">
        <f t="shared" si="6"/>
        <v>4712.64827678232</v>
      </c>
      <c r="D143" s="41">
        <f t="shared" si="9"/>
        <v>1563.1208396183274</v>
      </c>
      <c r="E143" s="41">
        <f t="shared" si="10"/>
        <v>3149.5274371639925</v>
      </c>
      <c r="F143" s="41">
        <f t="shared" si="11"/>
        <v>934722.9763338325</v>
      </c>
      <c r="J143" s="41"/>
    </row>
    <row r="144" spans="1:10" s="4" customFormat="1" ht="12.75">
      <c r="A144" s="43">
        <f t="shared" si="7"/>
        <v>120</v>
      </c>
      <c r="B144" s="44">
        <f t="shared" si="8"/>
        <v>40513</v>
      </c>
      <c r="C144" s="45">
        <f t="shared" si="6"/>
        <v>4712.64827678232</v>
      </c>
      <c r="D144" s="19">
        <f t="shared" si="9"/>
        <v>1557.8716272230542</v>
      </c>
      <c r="E144" s="19">
        <f t="shared" si="10"/>
        <v>3154.776649559266</v>
      </c>
      <c r="F144" s="19">
        <f t="shared" si="11"/>
        <v>931568.1996842732</v>
      </c>
      <c r="G144" s="19">
        <f>SUM(D133:D144)</f>
        <v>19038.99321062168</v>
      </c>
      <c r="H144" s="19">
        <f>SUM(E133:E144)</f>
        <v>37512.78611076616</v>
      </c>
      <c r="J144" s="41"/>
    </row>
    <row r="145" spans="1:10" ht="12.75">
      <c r="A145" s="35">
        <f t="shared" si="7"/>
        <v>121</v>
      </c>
      <c r="B145" s="37">
        <f t="shared" si="8"/>
        <v>40544</v>
      </c>
      <c r="C145" s="38">
        <f t="shared" si="6"/>
        <v>4712.64827678232</v>
      </c>
      <c r="D145" s="41">
        <f t="shared" si="9"/>
        <v>1552.6136661404553</v>
      </c>
      <c r="E145" s="41">
        <f t="shared" si="10"/>
        <v>3160.0346106418647</v>
      </c>
      <c r="F145" s="41">
        <f t="shared" si="11"/>
        <v>928408.1650736313</v>
      </c>
      <c r="J145" s="41"/>
    </row>
    <row r="146" spans="1:10" ht="12.75">
      <c r="A146" s="35">
        <f t="shared" si="7"/>
        <v>122</v>
      </c>
      <c r="B146" s="37">
        <f t="shared" si="8"/>
        <v>40575</v>
      </c>
      <c r="C146" s="38">
        <f t="shared" si="6"/>
        <v>4712.64827678232</v>
      </c>
      <c r="D146" s="41">
        <f t="shared" si="9"/>
        <v>1547.3469417893857</v>
      </c>
      <c r="E146" s="41">
        <f t="shared" si="10"/>
        <v>3165.3013349929342</v>
      </c>
      <c r="F146" s="41">
        <f t="shared" si="11"/>
        <v>925242.8637386383</v>
      </c>
      <c r="J146" s="41"/>
    </row>
    <row r="147" spans="1:10" ht="12.75">
      <c r="A147" s="35">
        <f t="shared" si="7"/>
        <v>123</v>
      </c>
      <c r="B147" s="37">
        <f t="shared" si="8"/>
        <v>40603</v>
      </c>
      <c r="C147" s="38">
        <f t="shared" si="6"/>
        <v>4712.64827678232</v>
      </c>
      <c r="D147" s="41">
        <f t="shared" si="9"/>
        <v>1542.0714395643972</v>
      </c>
      <c r="E147" s="41">
        <f t="shared" si="10"/>
        <v>3170.5768372179227</v>
      </c>
      <c r="F147" s="41">
        <f t="shared" si="11"/>
        <v>922072.2869014204</v>
      </c>
      <c r="J147" s="41"/>
    </row>
    <row r="148" spans="1:10" ht="12.75">
      <c r="A148" s="35">
        <f t="shared" si="7"/>
        <v>124</v>
      </c>
      <c r="B148" s="37">
        <f t="shared" si="8"/>
        <v>40634</v>
      </c>
      <c r="C148" s="38">
        <f t="shared" si="6"/>
        <v>4712.64827678232</v>
      </c>
      <c r="D148" s="41">
        <f t="shared" si="9"/>
        <v>1536.787144835701</v>
      </c>
      <c r="E148" s="41">
        <f t="shared" si="10"/>
        <v>3175.861131946619</v>
      </c>
      <c r="F148" s="41">
        <f t="shared" si="11"/>
        <v>918896.4257694738</v>
      </c>
      <c r="J148" s="41"/>
    </row>
    <row r="149" spans="1:10" ht="12.75">
      <c r="A149" s="35">
        <f t="shared" si="7"/>
        <v>125</v>
      </c>
      <c r="B149" s="37">
        <f t="shared" si="8"/>
        <v>40664</v>
      </c>
      <c r="C149" s="38">
        <f t="shared" si="6"/>
        <v>4712.64827678232</v>
      </c>
      <c r="D149" s="41">
        <f t="shared" si="9"/>
        <v>1531.4940429491228</v>
      </c>
      <c r="E149" s="41">
        <f t="shared" si="10"/>
        <v>3181.1542338331974</v>
      </c>
      <c r="F149" s="41">
        <f t="shared" si="11"/>
        <v>915715.2715356406</v>
      </c>
      <c r="J149" s="41"/>
    </row>
    <row r="150" spans="1:10" ht="12.75">
      <c r="A150" s="35">
        <f t="shared" si="7"/>
        <v>126</v>
      </c>
      <c r="B150" s="37">
        <f t="shared" si="8"/>
        <v>40695</v>
      </c>
      <c r="C150" s="38">
        <f t="shared" si="6"/>
        <v>4712.64827678232</v>
      </c>
      <c r="D150" s="41">
        <f t="shared" si="9"/>
        <v>1526.1921192260677</v>
      </c>
      <c r="E150" s="41">
        <f t="shared" si="10"/>
        <v>3186.456157556252</v>
      </c>
      <c r="F150" s="41">
        <f t="shared" si="11"/>
        <v>912528.8153780843</v>
      </c>
      <c r="J150" s="41"/>
    </row>
    <row r="151" spans="1:10" ht="12.75">
      <c r="A151" s="35">
        <f t="shared" si="7"/>
        <v>127</v>
      </c>
      <c r="B151" s="37">
        <f t="shared" si="8"/>
        <v>40725</v>
      </c>
      <c r="C151" s="38">
        <f t="shared" si="6"/>
        <v>4712.64827678232</v>
      </c>
      <c r="D151" s="41">
        <f t="shared" si="9"/>
        <v>1520.8813589634738</v>
      </c>
      <c r="E151" s="41">
        <f t="shared" si="10"/>
        <v>3191.766917818846</v>
      </c>
      <c r="F151" s="41">
        <f t="shared" si="11"/>
        <v>909337.0484602655</v>
      </c>
      <c r="J151" s="41"/>
    </row>
    <row r="152" spans="1:10" ht="12.75">
      <c r="A152" s="35">
        <f t="shared" si="7"/>
        <v>128</v>
      </c>
      <c r="B152" s="37">
        <f t="shared" si="8"/>
        <v>40756</v>
      </c>
      <c r="C152" s="38">
        <f t="shared" si="6"/>
        <v>4712.64827678232</v>
      </c>
      <c r="D152" s="41">
        <f t="shared" si="9"/>
        <v>1515.561747433776</v>
      </c>
      <c r="E152" s="41">
        <f t="shared" si="10"/>
        <v>3197.086529348544</v>
      </c>
      <c r="F152" s="41">
        <f t="shared" si="11"/>
        <v>906139.961930917</v>
      </c>
      <c r="J152" s="41"/>
    </row>
    <row r="153" spans="1:10" ht="12.75">
      <c r="A153" s="35">
        <f t="shared" si="7"/>
        <v>129</v>
      </c>
      <c r="B153" s="37">
        <f t="shared" si="8"/>
        <v>40787</v>
      </c>
      <c r="C153" s="38">
        <f aca="true" t="shared" si="12" ref="C153:C216">IF(A153&lt;&gt;"",$B$18,"")</f>
        <v>4712.64827678232</v>
      </c>
      <c r="D153" s="41">
        <f t="shared" si="9"/>
        <v>1510.2332698848616</v>
      </c>
      <c r="E153" s="41">
        <f t="shared" si="10"/>
        <v>3202.4150068974586</v>
      </c>
      <c r="F153" s="41">
        <f t="shared" si="11"/>
        <v>902937.5469240196</v>
      </c>
      <c r="J153" s="41"/>
    </row>
    <row r="154" spans="1:10" ht="12.75">
      <c r="A154" s="35">
        <f aca="true" t="shared" si="13" ref="A154:A217">IF(A153&lt;$B$17,A153+1,"")</f>
        <v>130</v>
      </c>
      <c r="B154" s="37">
        <f aca="true" t="shared" si="14" ref="B154:B217">IF(A154&lt;&gt;"",DATE(YEAR(B153),MONTH(B153)+12/$B$10,DAY(B153)),"")</f>
        <v>40817</v>
      </c>
      <c r="C154" s="38">
        <f t="shared" si="12"/>
        <v>4712.64827678232</v>
      </c>
      <c r="D154" s="41">
        <f aca="true" t="shared" si="15" ref="D154:D217">IF(A154&lt;&gt;"",F153*B$9%/$B$10,"")</f>
        <v>1504.8959115400328</v>
      </c>
      <c r="E154" s="41">
        <f aca="true" t="shared" si="16" ref="E154:E217">IF(A154&lt;&gt;"",C154-D154,"")</f>
        <v>3207.752365242287</v>
      </c>
      <c r="F154" s="41">
        <f aca="true" t="shared" si="17" ref="F154:F217">IF(A154&lt;&gt;"",F153-E154,"")</f>
        <v>899729.7945587772</v>
      </c>
      <c r="J154" s="41"/>
    </row>
    <row r="155" spans="1:10" ht="12.75">
      <c r="A155" s="35">
        <f t="shared" si="13"/>
        <v>131</v>
      </c>
      <c r="B155" s="37">
        <f t="shared" si="14"/>
        <v>40848</v>
      </c>
      <c r="C155" s="38">
        <f t="shared" si="12"/>
        <v>4712.64827678232</v>
      </c>
      <c r="D155" s="41">
        <f t="shared" si="15"/>
        <v>1499.549657597962</v>
      </c>
      <c r="E155" s="41">
        <f t="shared" si="16"/>
        <v>3213.0986191843576</v>
      </c>
      <c r="F155" s="41">
        <f t="shared" si="17"/>
        <v>896516.6959395929</v>
      </c>
      <c r="J155" s="41"/>
    </row>
    <row r="156" spans="1:10" s="4" customFormat="1" ht="12.75">
      <c r="A156" s="43">
        <f t="shared" si="13"/>
        <v>132</v>
      </c>
      <c r="B156" s="44">
        <f t="shared" si="14"/>
        <v>40878</v>
      </c>
      <c r="C156" s="45">
        <f t="shared" si="12"/>
        <v>4712.64827678232</v>
      </c>
      <c r="D156" s="19">
        <f t="shared" si="15"/>
        <v>1494.1944932326548</v>
      </c>
      <c r="E156" s="19">
        <f t="shared" si="16"/>
        <v>3218.453783549665</v>
      </c>
      <c r="F156" s="19">
        <f t="shared" si="17"/>
        <v>893298.2421560432</v>
      </c>
      <c r="G156" s="19">
        <f>SUM(D145:D156)</f>
        <v>18281.82179315789</v>
      </c>
      <c r="H156" s="19">
        <f>SUM(E145:E156)</f>
        <v>38269.95752822995</v>
      </c>
      <c r="J156" s="41"/>
    </row>
    <row r="157" spans="1:10" ht="12.75">
      <c r="A157" s="35">
        <f t="shared" si="13"/>
        <v>133</v>
      </c>
      <c r="B157" s="37">
        <f t="shared" si="14"/>
        <v>40909</v>
      </c>
      <c r="C157" s="38">
        <f t="shared" si="12"/>
        <v>4712.64827678232</v>
      </c>
      <c r="D157" s="41">
        <f t="shared" si="15"/>
        <v>1488.8304035934052</v>
      </c>
      <c r="E157" s="41">
        <f t="shared" si="16"/>
        <v>3223.8178731889147</v>
      </c>
      <c r="F157" s="41">
        <f t="shared" si="17"/>
        <v>890074.4242828543</v>
      </c>
      <c r="J157" s="41"/>
    </row>
    <row r="158" spans="1:10" ht="12.75">
      <c r="A158" s="35">
        <f t="shared" si="13"/>
        <v>134</v>
      </c>
      <c r="B158" s="37">
        <f t="shared" si="14"/>
        <v>40940</v>
      </c>
      <c r="C158" s="38">
        <f t="shared" si="12"/>
        <v>4712.64827678232</v>
      </c>
      <c r="D158" s="41">
        <f t="shared" si="15"/>
        <v>1483.4573738047573</v>
      </c>
      <c r="E158" s="41">
        <f t="shared" si="16"/>
        <v>3229.1909029775625</v>
      </c>
      <c r="F158" s="41">
        <f t="shared" si="17"/>
        <v>886845.2333798767</v>
      </c>
      <c r="J158" s="41"/>
    </row>
    <row r="159" spans="1:10" ht="12.75">
      <c r="A159" s="35">
        <f t="shared" si="13"/>
        <v>135</v>
      </c>
      <c r="B159" s="37">
        <f t="shared" si="14"/>
        <v>40969</v>
      </c>
      <c r="C159" s="38">
        <f t="shared" si="12"/>
        <v>4712.64827678232</v>
      </c>
      <c r="D159" s="41">
        <f t="shared" si="15"/>
        <v>1478.075388966461</v>
      </c>
      <c r="E159" s="41">
        <f t="shared" si="16"/>
        <v>3234.572887815859</v>
      </c>
      <c r="F159" s="41">
        <f t="shared" si="17"/>
        <v>883610.6604920608</v>
      </c>
      <c r="J159" s="41"/>
    </row>
    <row r="160" spans="1:10" ht="12.75">
      <c r="A160" s="35">
        <f t="shared" si="13"/>
        <v>136</v>
      </c>
      <c r="B160" s="37">
        <f t="shared" si="14"/>
        <v>41000</v>
      </c>
      <c r="C160" s="38">
        <f t="shared" si="12"/>
        <v>4712.64827678232</v>
      </c>
      <c r="D160" s="41">
        <f t="shared" si="15"/>
        <v>1472.684434153435</v>
      </c>
      <c r="E160" s="41">
        <f t="shared" si="16"/>
        <v>3239.963842628885</v>
      </c>
      <c r="F160" s="41">
        <f t="shared" si="17"/>
        <v>880370.696649432</v>
      </c>
      <c r="J160" s="41"/>
    </row>
    <row r="161" spans="1:10" ht="12.75">
      <c r="A161" s="35">
        <f t="shared" si="13"/>
        <v>137</v>
      </c>
      <c r="B161" s="37">
        <f t="shared" si="14"/>
        <v>41030</v>
      </c>
      <c r="C161" s="38">
        <f t="shared" si="12"/>
        <v>4712.64827678232</v>
      </c>
      <c r="D161" s="41">
        <f t="shared" si="15"/>
        <v>1467.2844944157198</v>
      </c>
      <c r="E161" s="41">
        <f t="shared" si="16"/>
        <v>3245.3637823666004</v>
      </c>
      <c r="F161" s="41">
        <f t="shared" si="17"/>
        <v>877125.3328670653</v>
      </c>
      <c r="J161" s="41"/>
    </row>
    <row r="162" spans="1:10" ht="12.75">
      <c r="A162" s="35">
        <f t="shared" si="13"/>
        <v>138</v>
      </c>
      <c r="B162" s="37">
        <f t="shared" si="14"/>
        <v>41061</v>
      </c>
      <c r="C162" s="38">
        <f t="shared" si="12"/>
        <v>4712.64827678232</v>
      </c>
      <c r="D162" s="41">
        <f t="shared" si="15"/>
        <v>1461.8755547784422</v>
      </c>
      <c r="E162" s="41">
        <f t="shared" si="16"/>
        <v>3250.772722003878</v>
      </c>
      <c r="F162" s="41">
        <f t="shared" si="17"/>
        <v>873874.5601450615</v>
      </c>
      <c r="J162" s="41"/>
    </row>
    <row r="163" spans="1:10" ht="12.75">
      <c r="A163" s="35">
        <f t="shared" si="13"/>
        <v>139</v>
      </c>
      <c r="B163" s="37">
        <f t="shared" si="14"/>
        <v>41091</v>
      </c>
      <c r="C163" s="38">
        <f t="shared" si="12"/>
        <v>4712.64827678232</v>
      </c>
      <c r="D163" s="41">
        <f t="shared" si="15"/>
        <v>1456.4576002417691</v>
      </c>
      <c r="E163" s="41">
        <f t="shared" si="16"/>
        <v>3256.190676540551</v>
      </c>
      <c r="F163" s="41">
        <f t="shared" si="17"/>
        <v>870618.3694685209</v>
      </c>
      <c r="J163" s="41"/>
    </row>
    <row r="164" spans="1:10" ht="12.75">
      <c r="A164" s="35">
        <f t="shared" si="13"/>
        <v>140</v>
      </c>
      <c r="B164" s="37">
        <f t="shared" si="14"/>
        <v>41122</v>
      </c>
      <c r="C164" s="38">
        <f t="shared" si="12"/>
        <v>4712.64827678232</v>
      </c>
      <c r="D164" s="41">
        <f t="shared" si="15"/>
        <v>1451.0306157808682</v>
      </c>
      <c r="E164" s="41">
        <f t="shared" si="16"/>
        <v>3261.617661001452</v>
      </c>
      <c r="F164" s="41">
        <f t="shared" si="17"/>
        <v>867356.7518075195</v>
      </c>
      <c r="J164" s="41"/>
    </row>
    <row r="165" spans="1:10" ht="12.75">
      <c r="A165" s="35">
        <f t="shared" si="13"/>
        <v>141</v>
      </c>
      <c r="B165" s="37">
        <f t="shared" si="14"/>
        <v>41153</v>
      </c>
      <c r="C165" s="38">
        <f t="shared" si="12"/>
        <v>4712.64827678232</v>
      </c>
      <c r="D165" s="41">
        <f t="shared" si="15"/>
        <v>1445.5945863458658</v>
      </c>
      <c r="E165" s="41">
        <f t="shared" si="16"/>
        <v>3267.0536904364544</v>
      </c>
      <c r="F165" s="41">
        <f t="shared" si="17"/>
        <v>864089.698117083</v>
      </c>
      <c r="J165" s="41"/>
    </row>
    <row r="166" spans="1:10" ht="12.75">
      <c r="A166" s="35">
        <f t="shared" si="13"/>
        <v>142</v>
      </c>
      <c r="B166" s="37">
        <f t="shared" si="14"/>
        <v>41183</v>
      </c>
      <c r="C166" s="38">
        <f t="shared" si="12"/>
        <v>4712.64827678232</v>
      </c>
      <c r="D166" s="41">
        <f t="shared" si="15"/>
        <v>1440.1494968618051</v>
      </c>
      <c r="E166" s="41">
        <f t="shared" si="16"/>
        <v>3272.4987799205146</v>
      </c>
      <c r="F166" s="41">
        <f t="shared" si="17"/>
        <v>860817.1993371625</v>
      </c>
      <c r="J166" s="41"/>
    </row>
    <row r="167" spans="1:10" ht="12.75">
      <c r="A167" s="35">
        <f t="shared" si="13"/>
        <v>143</v>
      </c>
      <c r="B167" s="37">
        <f t="shared" si="14"/>
        <v>41214</v>
      </c>
      <c r="C167" s="38">
        <f t="shared" si="12"/>
        <v>4712.64827678232</v>
      </c>
      <c r="D167" s="41">
        <f t="shared" si="15"/>
        <v>1434.6953322286042</v>
      </c>
      <c r="E167" s="41">
        <f t="shared" si="16"/>
        <v>3277.9529445537155</v>
      </c>
      <c r="F167" s="41">
        <f t="shared" si="17"/>
        <v>857539.2463926089</v>
      </c>
      <c r="J167" s="41"/>
    </row>
    <row r="168" spans="1:10" s="4" customFormat="1" ht="12.75">
      <c r="A168" s="43">
        <f t="shared" si="13"/>
        <v>144</v>
      </c>
      <c r="B168" s="44">
        <f t="shared" si="14"/>
        <v>41244</v>
      </c>
      <c r="C168" s="45">
        <f t="shared" si="12"/>
        <v>4712.64827678232</v>
      </c>
      <c r="D168" s="19">
        <f t="shared" si="15"/>
        <v>1429.232077321015</v>
      </c>
      <c r="E168" s="19">
        <f t="shared" si="16"/>
        <v>3283.416199461305</v>
      </c>
      <c r="F168" s="19">
        <f t="shared" si="17"/>
        <v>854255.8301931475</v>
      </c>
      <c r="G168" s="19">
        <f>SUM(D157:D168)</f>
        <v>17509.36735849215</v>
      </c>
      <c r="H168" s="19">
        <f>SUM(E157:E168)</f>
        <v>39042.41196289569</v>
      </c>
      <c r="J168" s="41"/>
    </row>
    <row r="169" spans="1:10" ht="12.75">
      <c r="A169" s="35">
        <f t="shared" si="13"/>
        <v>145</v>
      </c>
      <c r="B169" s="37">
        <f t="shared" si="14"/>
        <v>41275</v>
      </c>
      <c r="C169" s="38">
        <f t="shared" si="12"/>
        <v>4712.64827678232</v>
      </c>
      <c r="D169" s="41">
        <f t="shared" si="15"/>
        <v>1423.7597169885794</v>
      </c>
      <c r="E169" s="41">
        <f t="shared" si="16"/>
        <v>3288.8885597937406</v>
      </c>
      <c r="F169" s="41">
        <f t="shared" si="17"/>
        <v>850966.9416333538</v>
      </c>
      <c r="J169" s="41"/>
    </row>
    <row r="170" spans="1:10" ht="12.75">
      <c r="A170" s="35">
        <f t="shared" si="13"/>
        <v>146</v>
      </c>
      <c r="B170" s="37">
        <f t="shared" si="14"/>
        <v>41306</v>
      </c>
      <c r="C170" s="38">
        <f t="shared" si="12"/>
        <v>4712.64827678232</v>
      </c>
      <c r="D170" s="41">
        <f t="shared" si="15"/>
        <v>1418.2782360555896</v>
      </c>
      <c r="E170" s="41">
        <f t="shared" si="16"/>
        <v>3294.3700407267306</v>
      </c>
      <c r="F170" s="41">
        <f t="shared" si="17"/>
        <v>847672.5715926271</v>
      </c>
      <c r="J170" s="41"/>
    </row>
    <row r="171" spans="1:10" ht="12.75">
      <c r="A171" s="35">
        <f t="shared" si="13"/>
        <v>147</v>
      </c>
      <c r="B171" s="37">
        <f t="shared" si="14"/>
        <v>41334</v>
      </c>
      <c r="C171" s="38">
        <f t="shared" si="12"/>
        <v>4712.64827678232</v>
      </c>
      <c r="D171" s="41">
        <f t="shared" si="15"/>
        <v>1412.7876193210452</v>
      </c>
      <c r="E171" s="41">
        <f t="shared" si="16"/>
        <v>3299.860657461275</v>
      </c>
      <c r="F171" s="41">
        <f t="shared" si="17"/>
        <v>844372.7109351659</v>
      </c>
      <c r="J171" s="41"/>
    </row>
    <row r="172" spans="1:10" ht="12.75">
      <c r="A172" s="35">
        <f t="shared" si="13"/>
        <v>148</v>
      </c>
      <c r="B172" s="37">
        <f t="shared" si="14"/>
        <v>41365</v>
      </c>
      <c r="C172" s="38">
        <f t="shared" si="12"/>
        <v>4712.64827678232</v>
      </c>
      <c r="D172" s="41">
        <f t="shared" si="15"/>
        <v>1407.2878515586099</v>
      </c>
      <c r="E172" s="41">
        <f t="shared" si="16"/>
        <v>3305.36042522371</v>
      </c>
      <c r="F172" s="41">
        <f t="shared" si="17"/>
        <v>841067.3505099422</v>
      </c>
      <c r="J172" s="41"/>
    </row>
    <row r="173" spans="1:10" ht="12.75">
      <c r="A173" s="35">
        <f t="shared" si="13"/>
        <v>149</v>
      </c>
      <c r="B173" s="37">
        <f t="shared" si="14"/>
        <v>41395</v>
      </c>
      <c r="C173" s="38">
        <f t="shared" si="12"/>
        <v>4712.64827678232</v>
      </c>
      <c r="D173" s="41">
        <f t="shared" si="15"/>
        <v>1401.7789175165701</v>
      </c>
      <c r="E173" s="41">
        <f t="shared" si="16"/>
        <v>3310.86935926575</v>
      </c>
      <c r="F173" s="41">
        <f t="shared" si="17"/>
        <v>837756.4811506764</v>
      </c>
      <c r="J173" s="41"/>
    </row>
    <row r="174" spans="1:10" ht="12.75">
      <c r="A174" s="35">
        <f t="shared" si="13"/>
        <v>150</v>
      </c>
      <c r="B174" s="37">
        <f t="shared" si="14"/>
        <v>41426</v>
      </c>
      <c r="C174" s="38">
        <f t="shared" si="12"/>
        <v>4712.64827678232</v>
      </c>
      <c r="D174" s="41">
        <f t="shared" si="15"/>
        <v>1396.260801917794</v>
      </c>
      <c r="E174" s="41">
        <f t="shared" si="16"/>
        <v>3316.3874748645258</v>
      </c>
      <c r="F174" s="41">
        <f t="shared" si="17"/>
        <v>834440.0936758119</v>
      </c>
      <c r="J174" s="41"/>
    </row>
    <row r="175" spans="1:10" ht="12.75">
      <c r="A175" s="35">
        <f t="shared" si="13"/>
        <v>151</v>
      </c>
      <c r="B175" s="37">
        <f t="shared" si="14"/>
        <v>41456</v>
      </c>
      <c r="C175" s="38">
        <f t="shared" si="12"/>
        <v>4712.64827678232</v>
      </c>
      <c r="D175" s="41">
        <f t="shared" si="15"/>
        <v>1390.7334894596863</v>
      </c>
      <c r="E175" s="41">
        <f t="shared" si="16"/>
        <v>3321.914787322634</v>
      </c>
      <c r="F175" s="41">
        <f t="shared" si="17"/>
        <v>831118.1788884893</v>
      </c>
      <c r="J175" s="41"/>
    </row>
    <row r="176" spans="1:10" ht="12.75">
      <c r="A176" s="35">
        <f t="shared" si="13"/>
        <v>152</v>
      </c>
      <c r="B176" s="37">
        <f t="shared" si="14"/>
        <v>41487</v>
      </c>
      <c r="C176" s="38">
        <f t="shared" si="12"/>
        <v>4712.64827678232</v>
      </c>
      <c r="D176" s="41">
        <f t="shared" si="15"/>
        <v>1385.1969648141487</v>
      </c>
      <c r="E176" s="41">
        <f t="shared" si="16"/>
        <v>3327.4513119681715</v>
      </c>
      <c r="F176" s="41">
        <f t="shared" si="17"/>
        <v>827790.7275765211</v>
      </c>
      <c r="J176" s="41"/>
    </row>
    <row r="177" spans="1:10" ht="12.75">
      <c r="A177" s="35">
        <f t="shared" si="13"/>
        <v>153</v>
      </c>
      <c r="B177" s="37">
        <f t="shared" si="14"/>
        <v>41518</v>
      </c>
      <c r="C177" s="38">
        <f t="shared" si="12"/>
        <v>4712.64827678232</v>
      </c>
      <c r="D177" s="41">
        <f t="shared" si="15"/>
        <v>1379.6512126275354</v>
      </c>
      <c r="E177" s="41">
        <f t="shared" si="16"/>
        <v>3332.9970641547843</v>
      </c>
      <c r="F177" s="41">
        <f t="shared" si="17"/>
        <v>824457.7305123663</v>
      </c>
      <c r="J177" s="41"/>
    </row>
    <row r="178" spans="1:10" ht="12.75">
      <c r="A178" s="35">
        <f t="shared" si="13"/>
        <v>154</v>
      </c>
      <c r="B178" s="37">
        <f t="shared" si="14"/>
        <v>41548</v>
      </c>
      <c r="C178" s="38">
        <f t="shared" si="12"/>
        <v>4712.64827678232</v>
      </c>
      <c r="D178" s="41">
        <f t="shared" si="15"/>
        <v>1374.0962175206105</v>
      </c>
      <c r="E178" s="41">
        <f t="shared" si="16"/>
        <v>3338.5520592617095</v>
      </c>
      <c r="F178" s="41">
        <f t="shared" si="17"/>
        <v>821119.1784531046</v>
      </c>
      <c r="J178" s="41"/>
    </row>
    <row r="179" spans="1:10" ht="12.75">
      <c r="A179" s="35">
        <f t="shared" si="13"/>
        <v>155</v>
      </c>
      <c r="B179" s="37">
        <f t="shared" si="14"/>
        <v>41579</v>
      </c>
      <c r="C179" s="38">
        <f t="shared" si="12"/>
        <v>4712.64827678232</v>
      </c>
      <c r="D179" s="41">
        <f t="shared" si="15"/>
        <v>1368.5319640885075</v>
      </c>
      <c r="E179" s="41">
        <f t="shared" si="16"/>
        <v>3344.1163126938127</v>
      </c>
      <c r="F179" s="41">
        <f t="shared" si="17"/>
        <v>817775.0621404108</v>
      </c>
      <c r="J179" s="41"/>
    </row>
    <row r="180" spans="1:10" s="4" customFormat="1" ht="12.75">
      <c r="A180" s="43">
        <f t="shared" si="13"/>
        <v>156</v>
      </c>
      <c r="B180" s="44">
        <f t="shared" si="14"/>
        <v>41609</v>
      </c>
      <c r="C180" s="45">
        <f t="shared" si="12"/>
        <v>4712.64827678232</v>
      </c>
      <c r="D180" s="19">
        <f t="shared" si="15"/>
        <v>1362.9584369006845</v>
      </c>
      <c r="E180" s="19">
        <f t="shared" si="16"/>
        <v>3349.6898398816356</v>
      </c>
      <c r="F180" s="19">
        <f t="shared" si="17"/>
        <v>814425.3723005292</v>
      </c>
      <c r="G180" s="19">
        <f>SUM(D169:D180)</f>
        <v>16721.321428769363</v>
      </c>
      <c r="H180" s="19">
        <f>SUM(E169:E180)</f>
        <v>39830.45789261848</v>
      </c>
      <c r="J180" s="41"/>
    </row>
    <row r="181" spans="1:10" ht="12.75">
      <c r="A181" s="35">
        <f t="shared" si="13"/>
        <v>157</v>
      </c>
      <c r="B181" s="37">
        <f t="shared" si="14"/>
        <v>41640</v>
      </c>
      <c r="C181" s="38">
        <f t="shared" si="12"/>
        <v>4712.64827678232</v>
      </c>
      <c r="D181" s="41">
        <f t="shared" si="15"/>
        <v>1357.375620500882</v>
      </c>
      <c r="E181" s="41">
        <f t="shared" si="16"/>
        <v>3355.272656281438</v>
      </c>
      <c r="F181" s="41">
        <f t="shared" si="17"/>
        <v>811070.0996442477</v>
      </c>
      <c r="J181" s="41"/>
    </row>
    <row r="182" spans="1:10" ht="12.75">
      <c r="A182" s="35">
        <f t="shared" si="13"/>
        <v>158</v>
      </c>
      <c r="B182" s="37">
        <f t="shared" si="14"/>
        <v>41671</v>
      </c>
      <c r="C182" s="38">
        <f t="shared" si="12"/>
        <v>4712.64827678232</v>
      </c>
      <c r="D182" s="41">
        <f t="shared" si="15"/>
        <v>1351.7834994070795</v>
      </c>
      <c r="E182" s="41">
        <f t="shared" si="16"/>
        <v>3360.8647773752405</v>
      </c>
      <c r="F182" s="41">
        <f t="shared" si="17"/>
        <v>807709.2348668724</v>
      </c>
      <c r="J182" s="41"/>
    </row>
    <row r="183" spans="1:10" ht="12.75">
      <c r="A183" s="35">
        <f t="shared" si="13"/>
        <v>159</v>
      </c>
      <c r="B183" s="37">
        <f t="shared" si="14"/>
        <v>41699</v>
      </c>
      <c r="C183" s="38">
        <f t="shared" si="12"/>
        <v>4712.64827678232</v>
      </c>
      <c r="D183" s="41">
        <f t="shared" si="15"/>
        <v>1346.1820581114541</v>
      </c>
      <c r="E183" s="41">
        <f t="shared" si="16"/>
        <v>3366.4662186708656</v>
      </c>
      <c r="F183" s="41">
        <f t="shared" si="17"/>
        <v>804342.7686482016</v>
      </c>
      <c r="J183" s="41"/>
    </row>
    <row r="184" spans="1:10" ht="12.75">
      <c r="A184" s="35">
        <f t="shared" si="13"/>
        <v>160</v>
      </c>
      <c r="B184" s="37">
        <f t="shared" si="14"/>
        <v>41730</v>
      </c>
      <c r="C184" s="38">
        <f t="shared" si="12"/>
        <v>4712.64827678232</v>
      </c>
      <c r="D184" s="41">
        <f t="shared" si="15"/>
        <v>1340.571281080336</v>
      </c>
      <c r="E184" s="41">
        <f t="shared" si="16"/>
        <v>3372.076995701984</v>
      </c>
      <c r="F184" s="41">
        <f t="shared" si="17"/>
        <v>800970.6916524996</v>
      </c>
      <c r="J184" s="41"/>
    </row>
    <row r="185" spans="1:10" ht="12.75">
      <c r="A185" s="35">
        <f t="shared" si="13"/>
        <v>161</v>
      </c>
      <c r="B185" s="37">
        <f t="shared" si="14"/>
        <v>41760</v>
      </c>
      <c r="C185" s="38">
        <f t="shared" si="12"/>
        <v>4712.64827678232</v>
      </c>
      <c r="D185" s="41">
        <f t="shared" si="15"/>
        <v>1334.951152754166</v>
      </c>
      <c r="E185" s="41">
        <f t="shared" si="16"/>
        <v>3377.6971240281537</v>
      </c>
      <c r="F185" s="41">
        <f t="shared" si="17"/>
        <v>797592.9945284715</v>
      </c>
      <c r="J185" s="41"/>
    </row>
    <row r="186" spans="1:10" ht="12.75">
      <c r="A186" s="35">
        <f t="shared" si="13"/>
        <v>162</v>
      </c>
      <c r="B186" s="37">
        <f t="shared" si="14"/>
        <v>41791</v>
      </c>
      <c r="C186" s="38">
        <f t="shared" si="12"/>
        <v>4712.64827678232</v>
      </c>
      <c r="D186" s="41">
        <f t="shared" si="15"/>
        <v>1329.3216575474526</v>
      </c>
      <c r="E186" s="41">
        <f t="shared" si="16"/>
        <v>3383.3266192348674</v>
      </c>
      <c r="F186" s="41">
        <f t="shared" si="17"/>
        <v>794209.6679092366</v>
      </c>
      <c r="J186" s="41"/>
    </row>
    <row r="187" spans="1:10" ht="12.75">
      <c r="A187" s="35">
        <f t="shared" si="13"/>
        <v>163</v>
      </c>
      <c r="B187" s="37">
        <f t="shared" si="14"/>
        <v>41821</v>
      </c>
      <c r="C187" s="38">
        <f t="shared" si="12"/>
        <v>4712.64827678232</v>
      </c>
      <c r="D187" s="41">
        <f t="shared" si="15"/>
        <v>1323.6827798487277</v>
      </c>
      <c r="E187" s="41">
        <f t="shared" si="16"/>
        <v>3388.9654969335925</v>
      </c>
      <c r="F187" s="41">
        <f t="shared" si="17"/>
        <v>790820.7024123031</v>
      </c>
      <c r="J187" s="41"/>
    </row>
    <row r="188" spans="1:10" ht="12.75">
      <c r="A188" s="35">
        <f t="shared" si="13"/>
        <v>164</v>
      </c>
      <c r="B188" s="37">
        <f t="shared" si="14"/>
        <v>41852</v>
      </c>
      <c r="C188" s="38">
        <f t="shared" si="12"/>
        <v>4712.64827678232</v>
      </c>
      <c r="D188" s="41">
        <f t="shared" si="15"/>
        <v>1318.0345040205052</v>
      </c>
      <c r="E188" s="41">
        <f t="shared" si="16"/>
        <v>3394.6137727618147</v>
      </c>
      <c r="F188" s="41">
        <f t="shared" si="17"/>
        <v>787426.0886395413</v>
      </c>
      <c r="J188" s="41"/>
    </row>
    <row r="189" spans="1:10" ht="12.75">
      <c r="A189" s="35">
        <f t="shared" si="13"/>
        <v>165</v>
      </c>
      <c r="B189" s="37">
        <f t="shared" si="14"/>
        <v>41883</v>
      </c>
      <c r="C189" s="38">
        <f t="shared" si="12"/>
        <v>4712.64827678232</v>
      </c>
      <c r="D189" s="41">
        <f t="shared" si="15"/>
        <v>1312.3768143992354</v>
      </c>
      <c r="E189" s="41">
        <f t="shared" si="16"/>
        <v>3400.2714623830843</v>
      </c>
      <c r="F189" s="41">
        <f t="shared" si="17"/>
        <v>784025.8171771582</v>
      </c>
      <c r="J189" s="41"/>
    </row>
    <row r="190" spans="1:10" ht="12.75">
      <c r="A190" s="35">
        <f t="shared" si="13"/>
        <v>166</v>
      </c>
      <c r="B190" s="37">
        <f t="shared" si="14"/>
        <v>41913</v>
      </c>
      <c r="C190" s="38">
        <f t="shared" si="12"/>
        <v>4712.64827678232</v>
      </c>
      <c r="D190" s="41">
        <f t="shared" si="15"/>
        <v>1306.7096952952636</v>
      </c>
      <c r="E190" s="41">
        <f t="shared" si="16"/>
        <v>3405.9385814870566</v>
      </c>
      <c r="F190" s="41">
        <f t="shared" si="17"/>
        <v>780619.8785956712</v>
      </c>
      <c r="J190" s="41"/>
    </row>
    <row r="191" spans="1:10" ht="12.75">
      <c r="A191" s="35">
        <f t="shared" si="13"/>
        <v>167</v>
      </c>
      <c r="B191" s="37">
        <f t="shared" si="14"/>
        <v>41944</v>
      </c>
      <c r="C191" s="38">
        <f t="shared" si="12"/>
        <v>4712.64827678232</v>
      </c>
      <c r="D191" s="41">
        <f t="shared" si="15"/>
        <v>1301.0331309927853</v>
      </c>
      <c r="E191" s="41">
        <f t="shared" si="16"/>
        <v>3411.615145789535</v>
      </c>
      <c r="F191" s="41">
        <f t="shared" si="17"/>
        <v>777208.2634498816</v>
      </c>
      <c r="J191" s="41"/>
    </row>
    <row r="192" spans="1:10" s="4" customFormat="1" ht="12.75">
      <c r="A192" s="43">
        <f t="shared" si="13"/>
        <v>168</v>
      </c>
      <c r="B192" s="44">
        <f t="shared" si="14"/>
        <v>41974</v>
      </c>
      <c r="C192" s="45">
        <f t="shared" si="12"/>
        <v>4712.64827678232</v>
      </c>
      <c r="D192" s="19">
        <f t="shared" si="15"/>
        <v>1295.3471057498027</v>
      </c>
      <c r="E192" s="19">
        <f t="shared" si="16"/>
        <v>3417.3011710325172</v>
      </c>
      <c r="F192" s="19">
        <f t="shared" si="17"/>
        <v>773790.9622788491</v>
      </c>
      <c r="G192" s="19">
        <f>SUM(D181:D192)</f>
        <v>15917.36929970769</v>
      </c>
      <c r="H192" s="19">
        <f>SUM(E181:E192)</f>
        <v>40634.410021680145</v>
      </c>
      <c r="J192" s="41"/>
    </row>
    <row r="193" spans="1:10" ht="12.75">
      <c r="A193" s="35">
        <f t="shared" si="13"/>
        <v>169</v>
      </c>
      <c r="B193" s="37">
        <f t="shared" si="14"/>
        <v>42005</v>
      </c>
      <c r="C193" s="38">
        <f t="shared" si="12"/>
        <v>4712.64827678232</v>
      </c>
      <c r="D193" s="41">
        <f t="shared" si="15"/>
        <v>1289.6516037980819</v>
      </c>
      <c r="E193" s="41">
        <f t="shared" si="16"/>
        <v>3422.996672984238</v>
      </c>
      <c r="F193" s="41">
        <f t="shared" si="17"/>
        <v>770367.9656058649</v>
      </c>
      <c r="J193" s="41"/>
    </row>
    <row r="194" spans="1:10" ht="12.75">
      <c r="A194" s="35">
        <f t="shared" si="13"/>
        <v>170</v>
      </c>
      <c r="B194" s="37">
        <f t="shared" si="14"/>
        <v>42036</v>
      </c>
      <c r="C194" s="38">
        <f t="shared" si="12"/>
        <v>4712.64827678232</v>
      </c>
      <c r="D194" s="41">
        <f t="shared" si="15"/>
        <v>1283.946609343108</v>
      </c>
      <c r="E194" s="41">
        <f t="shared" si="16"/>
        <v>3428.7016674392116</v>
      </c>
      <c r="F194" s="41">
        <f t="shared" si="17"/>
        <v>766939.2639384257</v>
      </c>
      <c r="J194" s="41"/>
    </row>
    <row r="195" spans="1:10" ht="12.75">
      <c r="A195" s="35">
        <f t="shared" si="13"/>
        <v>171</v>
      </c>
      <c r="B195" s="37">
        <f t="shared" si="14"/>
        <v>42064</v>
      </c>
      <c r="C195" s="38">
        <f t="shared" si="12"/>
        <v>4712.64827678232</v>
      </c>
      <c r="D195" s="41">
        <f t="shared" si="15"/>
        <v>1278.2321065640429</v>
      </c>
      <c r="E195" s="41">
        <f t="shared" si="16"/>
        <v>3434.4161702182773</v>
      </c>
      <c r="F195" s="41">
        <f t="shared" si="17"/>
        <v>763504.8477682074</v>
      </c>
      <c r="J195" s="41"/>
    </row>
    <row r="196" spans="1:10" ht="12.75">
      <c r="A196" s="35">
        <f t="shared" si="13"/>
        <v>172</v>
      </c>
      <c r="B196" s="37">
        <f t="shared" si="14"/>
        <v>42095</v>
      </c>
      <c r="C196" s="38">
        <f t="shared" si="12"/>
        <v>4712.64827678232</v>
      </c>
      <c r="D196" s="41">
        <f t="shared" si="15"/>
        <v>1272.508079613679</v>
      </c>
      <c r="E196" s="41">
        <f t="shared" si="16"/>
        <v>3440.140197168641</v>
      </c>
      <c r="F196" s="41">
        <f t="shared" si="17"/>
        <v>760064.7075710387</v>
      </c>
      <c r="J196" s="41"/>
    </row>
    <row r="197" spans="1:10" ht="12.75">
      <c r="A197" s="35">
        <f t="shared" si="13"/>
        <v>173</v>
      </c>
      <c r="B197" s="37">
        <f t="shared" si="14"/>
        <v>42125</v>
      </c>
      <c r="C197" s="38">
        <f t="shared" si="12"/>
        <v>4712.64827678232</v>
      </c>
      <c r="D197" s="41">
        <f t="shared" si="15"/>
        <v>1266.774512618398</v>
      </c>
      <c r="E197" s="41">
        <f t="shared" si="16"/>
        <v>3445.873764163922</v>
      </c>
      <c r="F197" s="41">
        <f t="shared" si="17"/>
        <v>756618.8338068748</v>
      </c>
      <c r="J197" s="41"/>
    </row>
    <row r="198" spans="1:10" ht="12.75">
      <c r="A198" s="35">
        <f t="shared" si="13"/>
        <v>174</v>
      </c>
      <c r="B198" s="37">
        <f t="shared" si="14"/>
        <v>42156</v>
      </c>
      <c r="C198" s="38">
        <f t="shared" si="12"/>
        <v>4712.64827678232</v>
      </c>
      <c r="D198" s="41">
        <f t="shared" si="15"/>
        <v>1261.0313896781247</v>
      </c>
      <c r="E198" s="41">
        <f t="shared" si="16"/>
        <v>3451.6168871041955</v>
      </c>
      <c r="F198" s="41">
        <f t="shared" si="17"/>
        <v>753167.2169197706</v>
      </c>
      <c r="J198" s="41"/>
    </row>
    <row r="199" spans="1:10" ht="12.75">
      <c r="A199" s="35">
        <f t="shared" si="13"/>
        <v>175</v>
      </c>
      <c r="B199" s="37">
        <f t="shared" si="14"/>
        <v>42186</v>
      </c>
      <c r="C199" s="38">
        <f t="shared" si="12"/>
        <v>4712.64827678232</v>
      </c>
      <c r="D199" s="41">
        <f t="shared" si="15"/>
        <v>1255.2786948662845</v>
      </c>
      <c r="E199" s="41">
        <f t="shared" si="16"/>
        <v>3457.3695819160357</v>
      </c>
      <c r="F199" s="41">
        <f t="shared" si="17"/>
        <v>749709.8473378546</v>
      </c>
      <c r="J199" s="41"/>
    </row>
    <row r="200" spans="1:10" ht="12.75">
      <c r="A200" s="35">
        <f t="shared" si="13"/>
        <v>176</v>
      </c>
      <c r="B200" s="37">
        <f t="shared" si="14"/>
        <v>42217</v>
      </c>
      <c r="C200" s="38">
        <f t="shared" si="12"/>
        <v>4712.64827678232</v>
      </c>
      <c r="D200" s="41">
        <f t="shared" si="15"/>
        <v>1249.5164122297576</v>
      </c>
      <c r="E200" s="41">
        <f t="shared" si="16"/>
        <v>3463.1318645525625</v>
      </c>
      <c r="F200" s="41">
        <f t="shared" si="17"/>
        <v>746246.7154733019</v>
      </c>
      <c r="J200" s="41"/>
    </row>
    <row r="201" spans="1:10" ht="12.75">
      <c r="A201" s="35">
        <f t="shared" si="13"/>
        <v>177</v>
      </c>
      <c r="B201" s="37">
        <f t="shared" si="14"/>
        <v>42248</v>
      </c>
      <c r="C201" s="38">
        <f t="shared" si="12"/>
        <v>4712.64827678232</v>
      </c>
      <c r="D201" s="41">
        <f t="shared" si="15"/>
        <v>1243.7445257888367</v>
      </c>
      <c r="E201" s="41">
        <f t="shared" si="16"/>
        <v>3468.9037509934833</v>
      </c>
      <c r="F201" s="41">
        <f t="shared" si="17"/>
        <v>742777.8117223085</v>
      </c>
      <c r="J201" s="41"/>
    </row>
    <row r="202" spans="1:10" ht="12.75">
      <c r="A202" s="35">
        <f t="shared" si="13"/>
        <v>178</v>
      </c>
      <c r="B202" s="37">
        <f t="shared" si="14"/>
        <v>42278</v>
      </c>
      <c r="C202" s="38">
        <f t="shared" si="12"/>
        <v>4712.64827678232</v>
      </c>
      <c r="D202" s="41">
        <f t="shared" si="15"/>
        <v>1237.9630195371808</v>
      </c>
      <c r="E202" s="41">
        <f t="shared" si="16"/>
        <v>3474.685257245139</v>
      </c>
      <c r="F202" s="41">
        <f t="shared" si="17"/>
        <v>739303.1264650634</v>
      </c>
      <c r="J202" s="41"/>
    </row>
    <row r="203" spans="1:10" ht="12.75">
      <c r="A203" s="35">
        <f t="shared" si="13"/>
        <v>179</v>
      </c>
      <c r="B203" s="37">
        <f t="shared" si="14"/>
        <v>42309</v>
      </c>
      <c r="C203" s="38">
        <f t="shared" si="12"/>
        <v>4712.64827678232</v>
      </c>
      <c r="D203" s="41">
        <f t="shared" si="15"/>
        <v>1232.1718774417725</v>
      </c>
      <c r="E203" s="41">
        <f t="shared" si="16"/>
        <v>3480.4763993405477</v>
      </c>
      <c r="F203" s="41">
        <f t="shared" si="17"/>
        <v>735822.6500657229</v>
      </c>
      <c r="J203" s="41"/>
    </row>
    <row r="204" spans="1:10" s="4" customFormat="1" ht="12.75">
      <c r="A204" s="43">
        <f t="shared" si="13"/>
        <v>180</v>
      </c>
      <c r="B204" s="44">
        <f t="shared" si="14"/>
        <v>42339</v>
      </c>
      <c r="C204" s="45">
        <f t="shared" si="12"/>
        <v>4712.64827678232</v>
      </c>
      <c r="D204" s="19">
        <f t="shared" si="15"/>
        <v>1226.3710834428714</v>
      </c>
      <c r="E204" s="19">
        <f t="shared" si="16"/>
        <v>3486.277193339449</v>
      </c>
      <c r="F204" s="19">
        <f t="shared" si="17"/>
        <v>732336.3728723835</v>
      </c>
      <c r="G204" s="19">
        <f>SUM(D193:D204)</f>
        <v>15097.189914922139</v>
      </c>
      <c r="H204" s="19">
        <f>SUM(E193:E204)</f>
        <v>41454.5894064657</v>
      </c>
      <c r="J204" s="41"/>
    </row>
    <row r="205" spans="1:10" ht="12.75">
      <c r="A205" s="35">
        <f t="shared" si="13"/>
        <v>181</v>
      </c>
      <c r="B205" s="37">
        <f t="shared" si="14"/>
        <v>42370</v>
      </c>
      <c r="C205" s="38">
        <f t="shared" si="12"/>
        <v>4712.64827678232</v>
      </c>
      <c r="D205" s="41">
        <f t="shared" si="15"/>
        <v>1220.5606214539723</v>
      </c>
      <c r="E205" s="41">
        <f t="shared" si="16"/>
        <v>3492.087655328348</v>
      </c>
      <c r="F205" s="41">
        <f t="shared" si="17"/>
        <v>728844.2852170551</v>
      </c>
      <c r="J205" s="41"/>
    </row>
    <row r="206" spans="1:10" ht="12.75">
      <c r="A206" s="35">
        <f t="shared" si="13"/>
        <v>182</v>
      </c>
      <c r="B206" s="37">
        <f t="shared" si="14"/>
        <v>42401</v>
      </c>
      <c r="C206" s="38">
        <f t="shared" si="12"/>
        <v>4712.64827678232</v>
      </c>
      <c r="D206" s="41">
        <f t="shared" si="15"/>
        <v>1214.7404753617586</v>
      </c>
      <c r="E206" s="41">
        <f t="shared" si="16"/>
        <v>3497.9078014205616</v>
      </c>
      <c r="F206" s="41">
        <f t="shared" si="17"/>
        <v>725346.3774156346</v>
      </c>
      <c r="J206" s="41"/>
    </row>
    <row r="207" spans="1:10" ht="12.75">
      <c r="A207" s="35">
        <f t="shared" si="13"/>
        <v>183</v>
      </c>
      <c r="B207" s="37">
        <f t="shared" si="14"/>
        <v>42430</v>
      </c>
      <c r="C207" s="38">
        <f t="shared" si="12"/>
        <v>4712.64827678232</v>
      </c>
      <c r="D207" s="41">
        <f t="shared" si="15"/>
        <v>1208.9106290260577</v>
      </c>
      <c r="E207" s="41">
        <f t="shared" si="16"/>
        <v>3503.737647756262</v>
      </c>
      <c r="F207" s="41">
        <f t="shared" si="17"/>
        <v>721842.6397678783</v>
      </c>
      <c r="J207" s="41"/>
    </row>
    <row r="208" spans="1:10" ht="12.75">
      <c r="A208" s="35">
        <f t="shared" si="13"/>
        <v>184</v>
      </c>
      <c r="B208" s="37">
        <f t="shared" si="14"/>
        <v>42461</v>
      </c>
      <c r="C208" s="38">
        <f t="shared" si="12"/>
        <v>4712.64827678232</v>
      </c>
      <c r="D208" s="41">
        <f t="shared" si="15"/>
        <v>1203.0710662797972</v>
      </c>
      <c r="E208" s="41">
        <f t="shared" si="16"/>
        <v>3509.5772105025226</v>
      </c>
      <c r="F208" s="41">
        <f t="shared" si="17"/>
        <v>718333.0625573759</v>
      </c>
      <c r="J208" s="41"/>
    </row>
    <row r="209" spans="1:10" ht="12.75">
      <c r="A209" s="35">
        <f t="shared" si="13"/>
        <v>185</v>
      </c>
      <c r="B209" s="37">
        <f t="shared" si="14"/>
        <v>42491</v>
      </c>
      <c r="C209" s="38">
        <f t="shared" si="12"/>
        <v>4712.64827678232</v>
      </c>
      <c r="D209" s="41">
        <f t="shared" si="15"/>
        <v>1197.2217709289598</v>
      </c>
      <c r="E209" s="41">
        <f t="shared" si="16"/>
        <v>3515.42650585336</v>
      </c>
      <c r="F209" s="41">
        <f t="shared" si="17"/>
        <v>714817.6360515226</v>
      </c>
      <c r="J209" s="41"/>
    </row>
    <row r="210" spans="1:10" ht="12.75">
      <c r="A210" s="35">
        <f t="shared" si="13"/>
        <v>186</v>
      </c>
      <c r="B210" s="37">
        <f t="shared" si="14"/>
        <v>42522</v>
      </c>
      <c r="C210" s="38">
        <f t="shared" si="12"/>
        <v>4712.64827678232</v>
      </c>
      <c r="D210" s="41">
        <f t="shared" si="15"/>
        <v>1191.3627267525376</v>
      </c>
      <c r="E210" s="41">
        <f t="shared" si="16"/>
        <v>3521.2855500297824</v>
      </c>
      <c r="F210" s="41">
        <f t="shared" si="17"/>
        <v>711296.3505014927</v>
      </c>
      <c r="J210" s="41"/>
    </row>
    <row r="211" spans="1:10" ht="12.75">
      <c r="A211" s="35">
        <f t="shared" si="13"/>
        <v>187</v>
      </c>
      <c r="B211" s="37">
        <f t="shared" si="14"/>
        <v>42552</v>
      </c>
      <c r="C211" s="38">
        <f t="shared" si="12"/>
        <v>4712.64827678232</v>
      </c>
      <c r="D211" s="41">
        <f t="shared" si="15"/>
        <v>1185.4939175024879</v>
      </c>
      <c r="E211" s="41">
        <f t="shared" si="16"/>
        <v>3527.154359279832</v>
      </c>
      <c r="F211" s="41">
        <f t="shared" si="17"/>
        <v>707769.196142213</v>
      </c>
      <c r="J211" s="41"/>
    </row>
    <row r="212" spans="1:10" ht="12.75">
      <c r="A212" s="35">
        <f t="shared" si="13"/>
        <v>188</v>
      </c>
      <c r="B212" s="37">
        <f t="shared" si="14"/>
        <v>42583</v>
      </c>
      <c r="C212" s="38">
        <f t="shared" si="12"/>
        <v>4712.64827678232</v>
      </c>
      <c r="D212" s="41">
        <f t="shared" si="15"/>
        <v>1179.6153269036884</v>
      </c>
      <c r="E212" s="41">
        <f t="shared" si="16"/>
        <v>3533.0329498786314</v>
      </c>
      <c r="F212" s="41">
        <f t="shared" si="17"/>
        <v>704236.1631923344</v>
      </c>
      <c r="J212" s="41"/>
    </row>
    <row r="213" spans="1:10" ht="12.75">
      <c r="A213" s="35">
        <f t="shared" si="13"/>
        <v>189</v>
      </c>
      <c r="B213" s="37">
        <f t="shared" si="14"/>
        <v>42614</v>
      </c>
      <c r="C213" s="38">
        <f t="shared" si="12"/>
        <v>4712.64827678232</v>
      </c>
      <c r="D213" s="41">
        <f t="shared" si="15"/>
        <v>1173.7269386538906</v>
      </c>
      <c r="E213" s="41">
        <f t="shared" si="16"/>
        <v>3538.9213381284294</v>
      </c>
      <c r="F213" s="41">
        <f t="shared" si="17"/>
        <v>700697.241854206</v>
      </c>
      <c r="J213" s="41"/>
    </row>
    <row r="214" spans="1:10" ht="12.75">
      <c r="A214" s="35">
        <f t="shared" si="13"/>
        <v>190</v>
      </c>
      <c r="B214" s="37">
        <f t="shared" si="14"/>
        <v>42644</v>
      </c>
      <c r="C214" s="38">
        <f t="shared" si="12"/>
        <v>4712.64827678232</v>
      </c>
      <c r="D214" s="41">
        <f t="shared" si="15"/>
        <v>1167.8287364236767</v>
      </c>
      <c r="E214" s="41">
        <f t="shared" si="16"/>
        <v>3544.8195403586433</v>
      </c>
      <c r="F214" s="41">
        <f t="shared" si="17"/>
        <v>697152.4223138473</v>
      </c>
      <c r="J214" s="41"/>
    </row>
    <row r="215" spans="1:10" ht="12.75">
      <c r="A215" s="35">
        <f t="shared" si="13"/>
        <v>191</v>
      </c>
      <c r="B215" s="37">
        <f t="shared" si="14"/>
        <v>42675</v>
      </c>
      <c r="C215" s="38">
        <f t="shared" si="12"/>
        <v>4712.64827678232</v>
      </c>
      <c r="D215" s="41">
        <f t="shared" si="15"/>
        <v>1161.9207038564123</v>
      </c>
      <c r="E215" s="41">
        <f t="shared" si="16"/>
        <v>3550.7275729259077</v>
      </c>
      <c r="F215" s="41">
        <f t="shared" si="17"/>
        <v>693601.6947409215</v>
      </c>
      <c r="J215" s="41"/>
    </row>
    <row r="216" spans="1:10" s="4" customFormat="1" ht="12.75">
      <c r="A216" s="43">
        <f t="shared" si="13"/>
        <v>192</v>
      </c>
      <c r="B216" s="44">
        <f t="shared" si="14"/>
        <v>42705</v>
      </c>
      <c r="C216" s="45">
        <f t="shared" si="12"/>
        <v>4712.64827678232</v>
      </c>
      <c r="D216" s="19">
        <f t="shared" si="15"/>
        <v>1156.0028245682026</v>
      </c>
      <c r="E216" s="19">
        <f t="shared" si="16"/>
        <v>3556.6454522141175</v>
      </c>
      <c r="F216" s="19">
        <f t="shared" si="17"/>
        <v>690045.0492887073</v>
      </c>
      <c r="G216" s="19">
        <f>SUM(D205:D216)</f>
        <v>14260.455737711442</v>
      </c>
      <c r="H216" s="19">
        <f>SUM(E205:E216)</f>
        <v>42291.32358367639</v>
      </c>
      <c r="J216" s="41"/>
    </row>
    <row r="217" spans="1:10" ht="12.75">
      <c r="A217" s="35">
        <f t="shared" si="13"/>
        <v>193</v>
      </c>
      <c r="B217" s="37">
        <f t="shared" si="14"/>
        <v>42736</v>
      </c>
      <c r="C217" s="38">
        <f aca="true" t="shared" si="18" ref="C217:C280">IF(A217&lt;&gt;"",$B$18,"")</f>
        <v>4712.64827678232</v>
      </c>
      <c r="D217" s="41">
        <f t="shared" si="15"/>
        <v>1150.0750821478457</v>
      </c>
      <c r="E217" s="41">
        <f t="shared" si="16"/>
        <v>3562.573194634474</v>
      </c>
      <c r="F217" s="41">
        <f t="shared" si="17"/>
        <v>686482.4760940728</v>
      </c>
      <c r="J217" s="41"/>
    </row>
    <row r="218" spans="1:10" ht="12.75">
      <c r="A218" s="35">
        <f aca="true" t="shared" si="19" ref="A218:A281">IF(A217&lt;$B$17,A217+1,"")</f>
        <v>194</v>
      </c>
      <c r="B218" s="37">
        <f aca="true" t="shared" si="20" ref="B218:B281">IF(A218&lt;&gt;"",DATE(YEAR(B217),MONTH(B217)+12/$B$10,DAY(B217)),"")</f>
        <v>42767</v>
      </c>
      <c r="C218" s="38">
        <f t="shared" si="18"/>
        <v>4712.64827678232</v>
      </c>
      <c r="D218" s="41">
        <f aca="true" t="shared" si="21" ref="D218:D281">IF(A218&lt;&gt;"",F217*B$9%/$B$10,"")</f>
        <v>1144.137460156788</v>
      </c>
      <c r="E218" s="41">
        <f aca="true" t="shared" si="22" ref="E218:E281">IF(A218&lt;&gt;"",C218-D218,"")</f>
        <v>3568.5108166255322</v>
      </c>
      <c r="F218" s="41">
        <f aca="true" t="shared" si="23" ref="F218:F281">IF(A218&lt;&gt;"",F217-E218,"")</f>
        <v>682913.9652774472</v>
      </c>
      <c r="J218" s="41"/>
    </row>
    <row r="219" spans="1:10" ht="12.75">
      <c r="A219" s="35">
        <f t="shared" si="19"/>
        <v>195</v>
      </c>
      <c r="B219" s="37">
        <f t="shared" si="20"/>
        <v>42795</v>
      </c>
      <c r="C219" s="38">
        <f t="shared" si="18"/>
        <v>4712.64827678232</v>
      </c>
      <c r="D219" s="41">
        <f t="shared" si="21"/>
        <v>1138.1899421290789</v>
      </c>
      <c r="E219" s="41">
        <f t="shared" si="22"/>
        <v>3574.458334653241</v>
      </c>
      <c r="F219" s="41">
        <f t="shared" si="23"/>
        <v>679339.506942794</v>
      </c>
      <c r="J219" s="41"/>
    </row>
    <row r="220" spans="1:10" ht="12.75">
      <c r="A220" s="35">
        <f t="shared" si="19"/>
        <v>196</v>
      </c>
      <c r="B220" s="37">
        <f t="shared" si="20"/>
        <v>42826</v>
      </c>
      <c r="C220" s="38">
        <f t="shared" si="18"/>
        <v>4712.64827678232</v>
      </c>
      <c r="D220" s="41">
        <f t="shared" si="21"/>
        <v>1132.2325115713234</v>
      </c>
      <c r="E220" s="41">
        <f t="shared" si="22"/>
        <v>3580.4157652109966</v>
      </c>
      <c r="F220" s="41">
        <f t="shared" si="23"/>
        <v>675759.091177583</v>
      </c>
      <c r="J220" s="41"/>
    </row>
    <row r="221" spans="1:10" ht="12.75">
      <c r="A221" s="35">
        <f t="shared" si="19"/>
        <v>197</v>
      </c>
      <c r="B221" s="37">
        <f t="shared" si="20"/>
        <v>42856</v>
      </c>
      <c r="C221" s="38">
        <f t="shared" si="18"/>
        <v>4712.64827678232</v>
      </c>
      <c r="D221" s="41">
        <f t="shared" si="21"/>
        <v>1126.2651519626384</v>
      </c>
      <c r="E221" s="41">
        <f t="shared" si="22"/>
        <v>3586.3831248196816</v>
      </c>
      <c r="F221" s="41">
        <f t="shared" si="23"/>
        <v>672172.7080527632</v>
      </c>
      <c r="J221" s="41"/>
    </row>
    <row r="222" spans="1:10" ht="12.75">
      <c r="A222" s="35">
        <f t="shared" si="19"/>
        <v>198</v>
      </c>
      <c r="B222" s="37">
        <f t="shared" si="20"/>
        <v>42887</v>
      </c>
      <c r="C222" s="38">
        <f t="shared" si="18"/>
        <v>4712.64827678232</v>
      </c>
      <c r="D222" s="41">
        <f t="shared" si="21"/>
        <v>1120.2878467546054</v>
      </c>
      <c r="E222" s="41">
        <f t="shared" si="22"/>
        <v>3592.3604300277148</v>
      </c>
      <c r="F222" s="41">
        <f t="shared" si="23"/>
        <v>668580.3476227355</v>
      </c>
      <c r="J222" s="41"/>
    </row>
    <row r="223" spans="1:10" ht="12.75">
      <c r="A223" s="35">
        <f t="shared" si="19"/>
        <v>199</v>
      </c>
      <c r="B223" s="37">
        <f t="shared" si="20"/>
        <v>42917</v>
      </c>
      <c r="C223" s="38">
        <f t="shared" si="18"/>
        <v>4712.64827678232</v>
      </c>
      <c r="D223" s="41">
        <f t="shared" si="21"/>
        <v>1114.300579371226</v>
      </c>
      <c r="E223" s="41">
        <f t="shared" si="22"/>
        <v>3598.347697411094</v>
      </c>
      <c r="F223" s="41">
        <f t="shared" si="23"/>
        <v>664981.9999253245</v>
      </c>
      <c r="J223" s="41"/>
    </row>
    <row r="224" spans="1:10" ht="12.75">
      <c r="A224" s="35">
        <f t="shared" si="19"/>
        <v>200</v>
      </c>
      <c r="B224" s="37">
        <f t="shared" si="20"/>
        <v>42948</v>
      </c>
      <c r="C224" s="38">
        <f t="shared" si="18"/>
        <v>4712.64827678232</v>
      </c>
      <c r="D224" s="41">
        <f t="shared" si="21"/>
        <v>1108.3033332088742</v>
      </c>
      <c r="E224" s="41">
        <f t="shared" si="22"/>
        <v>3604.3449435734456</v>
      </c>
      <c r="F224" s="41">
        <f t="shared" si="23"/>
        <v>661377.654981751</v>
      </c>
      <c r="J224" s="41"/>
    </row>
    <row r="225" spans="1:10" ht="12.75">
      <c r="A225" s="35">
        <f t="shared" si="19"/>
        <v>201</v>
      </c>
      <c r="B225" s="37">
        <f t="shared" si="20"/>
        <v>42979</v>
      </c>
      <c r="C225" s="38">
        <f t="shared" si="18"/>
        <v>4712.64827678232</v>
      </c>
      <c r="D225" s="41">
        <f t="shared" si="21"/>
        <v>1102.2960916362517</v>
      </c>
      <c r="E225" s="41">
        <f t="shared" si="22"/>
        <v>3610.352185146068</v>
      </c>
      <c r="F225" s="41">
        <f t="shared" si="23"/>
        <v>657767.3027966049</v>
      </c>
      <c r="J225" s="41"/>
    </row>
    <row r="226" spans="1:10" ht="12.75">
      <c r="A226" s="35">
        <f t="shared" si="19"/>
        <v>202</v>
      </c>
      <c r="B226" s="37">
        <f t="shared" si="20"/>
        <v>43009</v>
      </c>
      <c r="C226" s="38">
        <f t="shared" si="18"/>
        <v>4712.64827678232</v>
      </c>
      <c r="D226" s="41">
        <f t="shared" si="21"/>
        <v>1096.2788379943415</v>
      </c>
      <c r="E226" s="41">
        <f t="shared" si="22"/>
        <v>3616.3694387879787</v>
      </c>
      <c r="F226" s="41">
        <f t="shared" si="23"/>
        <v>654150.933357817</v>
      </c>
      <c r="J226" s="41"/>
    </row>
    <row r="227" spans="1:10" ht="12.75">
      <c r="A227" s="35">
        <f t="shared" si="19"/>
        <v>203</v>
      </c>
      <c r="B227" s="37">
        <f t="shared" si="20"/>
        <v>43040</v>
      </c>
      <c r="C227" s="38">
        <f t="shared" si="18"/>
        <v>4712.64827678232</v>
      </c>
      <c r="D227" s="41">
        <f t="shared" si="21"/>
        <v>1090.2515555963616</v>
      </c>
      <c r="E227" s="41">
        <f t="shared" si="22"/>
        <v>3622.396721185958</v>
      </c>
      <c r="F227" s="41">
        <f t="shared" si="23"/>
        <v>650528.536636631</v>
      </c>
      <c r="J227" s="41"/>
    </row>
    <row r="228" spans="1:10" s="4" customFormat="1" ht="12.75">
      <c r="A228" s="43">
        <f t="shared" si="19"/>
        <v>204</v>
      </c>
      <c r="B228" s="44">
        <f t="shared" si="20"/>
        <v>43070</v>
      </c>
      <c r="C228" s="45">
        <f t="shared" si="18"/>
        <v>4712.64827678232</v>
      </c>
      <c r="D228" s="19">
        <f t="shared" si="21"/>
        <v>1084.2142277277183</v>
      </c>
      <c r="E228" s="19">
        <f t="shared" si="22"/>
        <v>3628.434049054602</v>
      </c>
      <c r="F228" s="19">
        <f t="shared" si="23"/>
        <v>646900.1025875764</v>
      </c>
      <c r="G228" s="19">
        <f>SUM(D217:D228)</f>
        <v>13406.832620257052</v>
      </c>
      <c r="H228" s="19">
        <f>SUM(E217:E228)</f>
        <v>43144.946701130786</v>
      </c>
      <c r="J228" s="41"/>
    </row>
    <row r="229" spans="1:10" ht="12.75">
      <c r="A229" s="35">
        <f t="shared" si="19"/>
        <v>205</v>
      </c>
      <c r="B229" s="37">
        <f t="shared" si="20"/>
        <v>43101</v>
      </c>
      <c r="C229" s="38">
        <f t="shared" si="18"/>
        <v>4712.64827678232</v>
      </c>
      <c r="D229" s="41">
        <f t="shared" si="21"/>
        <v>1078.1668376459606</v>
      </c>
      <c r="E229" s="41">
        <f t="shared" si="22"/>
        <v>3634.4814391363593</v>
      </c>
      <c r="F229" s="41">
        <f t="shared" si="23"/>
        <v>643265.62114844</v>
      </c>
      <c r="J229" s="41"/>
    </row>
    <row r="230" spans="1:10" ht="12.75">
      <c r="A230" s="35">
        <f t="shared" si="19"/>
        <v>206</v>
      </c>
      <c r="B230" s="37">
        <f t="shared" si="20"/>
        <v>43132</v>
      </c>
      <c r="C230" s="38">
        <f t="shared" si="18"/>
        <v>4712.64827678232</v>
      </c>
      <c r="D230" s="41">
        <f t="shared" si="21"/>
        <v>1072.1093685807334</v>
      </c>
      <c r="E230" s="41">
        <f t="shared" si="22"/>
        <v>3640.5389082015863</v>
      </c>
      <c r="F230" s="41">
        <f t="shared" si="23"/>
        <v>639625.0822402384</v>
      </c>
      <c r="J230" s="41"/>
    </row>
    <row r="231" spans="1:10" ht="12.75">
      <c r="A231" s="35">
        <f t="shared" si="19"/>
        <v>207</v>
      </c>
      <c r="B231" s="37">
        <f t="shared" si="20"/>
        <v>43160</v>
      </c>
      <c r="C231" s="38">
        <f t="shared" si="18"/>
        <v>4712.64827678232</v>
      </c>
      <c r="D231" s="41">
        <f t="shared" si="21"/>
        <v>1066.0418037337306</v>
      </c>
      <c r="E231" s="41">
        <f t="shared" si="22"/>
        <v>3646.6064730485896</v>
      </c>
      <c r="F231" s="41">
        <f t="shared" si="23"/>
        <v>635978.4757671899</v>
      </c>
      <c r="J231" s="41"/>
    </row>
    <row r="232" spans="1:10" ht="12.75">
      <c r="A232" s="35">
        <f t="shared" si="19"/>
        <v>208</v>
      </c>
      <c r="B232" s="37">
        <f t="shared" si="20"/>
        <v>43191</v>
      </c>
      <c r="C232" s="38">
        <f t="shared" si="18"/>
        <v>4712.64827678232</v>
      </c>
      <c r="D232" s="41">
        <f t="shared" si="21"/>
        <v>1059.9641262786497</v>
      </c>
      <c r="E232" s="41">
        <f t="shared" si="22"/>
        <v>3652.68415050367</v>
      </c>
      <c r="F232" s="41">
        <f t="shared" si="23"/>
        <v>632325.7916166862</v>
      </c>
      <c r="J232" s="41"/>
    </row>
    <row r="233" spans="1:10" ht="12.75">
      <c r="A233" s="35">
        <f t="shared" si="19"/>
        <v>209</v>
      </c>
      <c r="B233" s="37">
        <f t="shared" si="20"/>
        <v>43221</v>
      </c>
      <c r="C233" s="38">
        <f t="shared" si="18"/>
        <v>4712.64827678232</v>
      </c>
      <c r="D233" s="41">
        <f t="shared" si="21"/>
        <v>1053.8763193611437</v>
      </c>
      <c r="E233" s="41">
        <f t="shared" si="22"/>
        <v>3658.771957421176</v>
      </c>
      <c r="F233" s="41">
        <f t="shared" si="23"/>
        <v>628667.019659265</v>
      </c>
      <c r="J233" s="41"/>
    </row>
    <row r="234" spans="1:10" ht="12.75">
      <c r="A234" s="35">
        <f t="shared" si="19"/>
        <v>210</v>
      </c>
      <c r="B234" s="37">
        <f t="shared" si="20"/>
        <v>43252</v>
      </c>
      <c r="C234" s="38">
        <f t="shared" si="18"/>
        <v>4712.64827678232</v>
      </c>
      <c r="D234" s="41">
        <f t="shared" si="21"/>
        <v>1047.778366098775</v>
      </c>
      <c r="E234" s="41">
        <f t="shared" si="22"/>
        <v>3664.8699106835447</v>
      </c>
      <c r="F234" s="41">
        <f t="shared" si="23"/>
        <v>625002.1497485813</v>
      </c>
      <c r="J234" s="41"/>
    </row>
    <row r="235" spans="1:10" ht="12.75">
      <c r="A235" s="35">
        <f t="shared" si="19"/>
        <v>211</v>
      </c>
      <c r="B235" s="37">
        <f t="shared" si="20"/>
        <v>43282</v>
      </c>
      <c r="C235" s="38">
        <f t="shared" si="18"/>
        <v>4712.64827678232</v>
      </c>
      <c r="D235" s="41">
        <f t="shared" si="21"/>
        <v>1041.6702495809689</v>
      </c>
      <c r="E235" s="41">
        <f t="shared" si="22"/>
        <v>3670.9780272013513</v>
      </c>
      <c r="F235" s="41">
        <f t="shared" si="23"/>
        <v>621331.17172138</v>
      </c>
      <c r="J235" s="41"/>
    </row>
    <row r="236" spans="1:10" ht="12.75">
      <c r="A236" s="35">
        <f t="shared" si="19"/>
        <v>212</v>
      </c>
      <c r="B236" s="37">
        <f t="shared" si="20"/>
        <v>43313</v>
      </c>
      <c r="C236" s="38">
        <f t="shared" si="18"/>
        <v>4712.64827678232</v>
      </c>
      <c r="D236" s="41">
        <f t="shared" si="21"/>
        <v>1035.5519528689667</v>
      </c>
      <c r="E236" s="41">
        <f t="shared" si="22"/>
        <v>3677.0963239133534</v>
      </c>
      <c r="F236" s="41">
        <f t="shared" si="23"/>
        <v>617654.0753974667</v>
      </c>
      <c r="J236" s="41"/>
    </row>
    <row r="237" spans="1:10" ht="12.75">
      <c r="A237" s="35">
        <f t="shared" si="19"/>
        <v>213</v>
      </c>
      <c r="B237" s="37">
        <f t="shared" si="20"/>
        <v>43344</v>
      </c>
      <c r="C237" s="38">
        <f t="shared" si="18"/>
        <v>4712.64827678232</v>
      </c>
      <c r="D237" s="41">
        <f t="shared" si="21"/>
        <v>1029.4234589957778</v>
      </c>
      <c r="E237" s="41">
        <f t="shared" si="22"/>
        <v>3683.224817786542</v>
      </c>
      <c r="F237" s="41">
        <f t="shared" si="23"/>
        <v>613970.8505796801</v>
      </c>
      <c r="J237" s="41"/>
    </row>
    <row r="238" spans="1:10" ht="12.75">
      <c r="A238" s="35">
        <f t="shared" si="19"/>
        <v>214</v>
      </c>
      <c r="B238" s="37">
        <f t="shared" si="20"/>
        <v>43374</v>
      </c>
      <c r="C238" s="38">
        <f t="shared" si="18"/>
        <v>4712.64827678232</v>
      </c>
      <c r="D238" s="41">
        <f t="shared" si="21"/>
        <v>1023.2847509661334</v>
      </c>
      <c r="E238" s="41">
        <f t="shared" si="22"/>
        <v>3689.3635258161867</v>
      </c>
      <c r="F238" s="41">
        <f t="shared" si="23"/>
        <v>610281.4870538638</v>
      </c>
      <c r="J238" s="41"/>
    </row>
    <row r="239" spans="1:10" ht="12.75">
      <c r="A239" s="35">
        <f t="shared" si="19"/>
        <v>215</v>
      </c>
      <c r="B239" s="37">
        <f t="shared" si="20"/>
        <v>43405</v>
      </c>
      <c r="C239" s="38">
        <f t="shared" si="18"/>
        <v>4712.64827678232</v>
      </c>
      <c r="D239" s="41">
        <f t="shared" si="21"/>
        <v>1017.1358117564397</v>
      </c>
      <c r="E239" s="41">
        <f t="shared" si="22"/>
        <v>3695.5124650258804</v>
      </c>
      <c r="F239" s="41">
        <f t="shared" si="23"/>
        <v>606585.9745888379</v>
      </c>
      <c r="J239" s="41"/>
    </row>
    <row r="240" spans="1:10" s="4" customFormat="1" ht="12.75">
      <c r="A240" s="43">
        <f t="shared" si="19"/>
        <v>216</v>
      </c>
      <c r="B240" s="44">
        <f t="shared" si="20"/>
        <v>43435</v>
      </c>
      <c r="C240" s="45">
        <f t="shared" si="18"/>
        <v>4712.64827678232</v>
      </c>
      <c r="D240" s="19">
        <f t="shared" si="21"/>
        <v>1010.97662431473</v>
      </c>
      <c r="E240" s="19">
        <f t="shared" si="22"/>
        <v>3701.67165246759</v>
      </c>
      <c r="F240" s="19">
        <f t="shared" si="23"/>
        <v>602884.3029363704</v>
      </c>
      <c r="G240" s="19">
        <f>SUM(D229:D240)</f>
        <v>12535.979670182009</v>
      </c>
      <c r="H240" s="19">
        <f>SUM(E229:E240)</f>
        <v>44015.79965120583</v>
      </c>
      <c r="J240" s="41"/>
    </row>
    <row r="241" spans="1:10" ht="12.75">
      <c r="A241" s="35">
        <f t="shared" si="19"/>
        <v>217</v>
      </c>
      <c r="B241" s="37">
        <f t="shared" si="20"/>
        <v>43466</v>
      </c>
      <c r="C241" s="38">
        <f t="shared" si="18"/>
        <v>4712.64827678232</v>
      </c>
      <c r="D241" s="41">
        <f t="shared" si="21"/>
        <v>1004.8071715606173</v>
      </c>
      <c r="E241" s="41">
        <f t="shared" si="22"/>
        <v>3707.8411052217025</v>
      </c>
      <c r="F241" s="41">
        <f t="shared" si="23"/>
        <v>599176.4618311487</v>
      </c>
      <c r="J241" s="41"/>
    </row>
    <row r="242" spans="1:10" ht="12.75">
      <c r="A242" s="35">
        <f t="shared" si="19"/>
        <v>218</v>
      </c>
      <c r="B242" s="37">
        <f t="shared" si="20"/>
        <v>43497</v>
      </c>
      <c r="C242" s="38">
        <f t="shared" si="18"/>
        <v>4712.64827678232</v>
      </c>
      <c r="D242" s="41">
        <f t="shared" si="21"/>
        <v>998.627436385248</v>
      </c>
      <c r="E242" s="41">
        <f t="shared" si="22"/>
        <v>3714.020840397072</v>
      </c>
      <c r="F242" s="41">
        <f t="shared" si="23"/>
        <v>595462.4409907516</v>
      </c>
      <c r="J242" s="41"/>
    </row>
    <row r="243" spans="1:10" ht="12.75">
      <c r="A243" s="35">
        <f t="shared" si="19"/>
        <v>219</v>
      </c>
      <c r="B243" s="37">
        <f t="shared" si="20"/>
        <v>43525</v>
      </c>
      <c r="C243" s="38">
        <f t="shared" si="18"/>
        <v>4712.64827678232</v>
      </c>
      <c r="D243" s="41">
        <f t="shared" si="21"/>
        <v>992.4374016512528</v>
      </c>
      <c r="E243" s="41">
        <f t="shared" si="22"/>
        <v>3720.210875131067</v>
      </c>
      <c r="F243" s="41">
        <f t="shared" si="23"/>
        <v>591742.2301156205</v>
      </c>
      <c r="J243" s="41"/>
    </row>
    <row r="244" spans="1:10" ht="12.75">
      <c r="A244" s="35">
        <f t="shared" si="19"/>
        <v>220</v>
      </c>
      <c r="B244" s="37">
        <f t="shared" si="20"/>
        <v>43556</v>
      </c>
      <c r="C244" s="38">
        <f t="shared" si="18"/>
        <v>4712.64827678232</v>
      </c>
      <c r="D244" s="41">
        <f t="shared" si="21"/>
        <v>986.2370501927008</v>
      </c>
      <c r="E244" s="41">
        <f t="shared" si="22"/>
        <v>3726.411226589619</v>
      </c>
      <c r="F244" s="41">
        <f t="shared" si="23"/>
        <v>588015.818889031</v>
      </c>
      <c r="J244" s="41"/>
    </row>
    <row r="245" spans="1:10" ht="12.75">
      <c r="A245" s="35">
        <f t="shared" si="19"/>
        <v>221</v>
      </c>
      <c r="B245" s="37">
        <f t="shared" si="20"/>
        <v>43586</v>
      </c>
      <c r="C245" s="38">
        <f t="shared" si="18"/>
        <v>4712.64827678232</v>
      </c>
      <c r="D245" s="41">
        <f t="shared" si="21"/>
        <v>980.0263648150516</v>
      </c>
      <c r="E245" s="41">
        <f t="shared" si="22"/>
        <v>3732.6219119672683</v>
      </c>
      <c r="F245" s="41">
        <f t="shared" si="23"/>
        <v>584283.1969770637</v>
      </c>
      <c r="J245" s="41"/>
    </row>
    <row r="246" spans="1:10" ht="12.75">
      <c r="A246" s="35">
        <f t="shared" si="19"/>
        <v>222</v>
      </c>
      <c r="B246" s="37">
        <f t="shared" si="20"/>
        <v>43617</v>
      </c>
      <c r="C246" s="38">
        <f t="shared" si="18"/>
        <v>4712.64827678232</v>
      </c>
      <c r="D246" s="41">
        <f t="shared" si="21"/>
        <v>973.805328295106</v>
      </c>
      <c r="E246" s="41">
        <f t="shared" si="22"/>
        <v>3738.842948487214</v>
      </c>
      <c r="F246" s="41">
        <f t="shared" si="23"/>
        <v>580544.3540285764</v>
      </c>
      <c r="J246" s="41"/>
    </row>
    <row r="247" spans="1:10" ht="12.75">
      <c r="A247" s="35">
        <f t="shared" si="19"/>
        <v>223</v>
      </c>
      <c r="B247" s="37">
        <f t="shared" si="20"/>
        <v>43647</v>
      </c>
      <c r="C247" s="38">
        <f t="shared" si="18"/>
        <v>4712.64827678232</v>
      </c>
      <c r="D247" s="41">
        <f t="shared" si="21"/>
        <v>967.5739233809608</v>
      </c>
      <c r="E247" s="41">
        <f t="shared" si="22"/>
        <v>3745.074353401359</v>
      </c>
      <c r="F247" s="41">
        <f t="shared" si="23"/>
        <v>576799.2796751751</v>
      </c>
      <c r="J247" s="41"/>
    </row>
    <row r="248" spans="1:10" ht="12.75">
      <c r="A248" s="35">
        <f t="shared" si="19"/>
        <v>224</v>
      </c>
      <c r="B248" s="37">
        <f t="shared" si="20"/>
        <v>43678</v>
      </c>
      <c r="C248" s="38">
        <f t="shared" si="18"/>
        <v>4712.64827678232</v>
      </c>
      <c r="D248" s="41">
        <f t="shared" si="21"/>
        <v>961.3321327919584</v>
      </c>
      <c r="E248" s="41">
        <f t="shared" si="22"/>
        <v>3751.3161439903615</v>
      </c>
      <c r="F248" s="41">
        <f t="shared" si="23"/>
        <v>573047.9635311847</v>
      </c>
      <c r="J248" s="41"/>
    </row>
    <row r="249" spans="1:10" ht="12.75">
      <c r="A249" s="35">
        <f t="shared" si="19"/>
        <v>225</v>
      </c>
      <c r="B249" s="37">
        <f t="shared" si="20"/>
        <v>43709</v>
      </c>
      <c r="C249" s="38">
        <f t="shared" si="18"/>
        <v>4712.64827678232</v>
      </c>
      <c r="D249" s="41">
        <f t="shared" si="21"/>
        <v>955.0799392186412</v>
      </c>
      <c r="E249" s="41">
        <f t="shared" si="22"/>
        <v>3757.5683375636786</v>
      </c>
      <c r="F249" s="41">
        <f t="shared" si="23"/>
        <v>569290.395193621</v>
      </c>
      <c r="J249" s="41"/>
    </row>
    <row r="250" spans="1:10" ht="12.75">
      <c r="A250" s="35">
        <f t="shared" si="19"/>
        <v>226</v>
      </c>
      <c r="B250" s="37">
        <f t="shared" si="20"/>
        <v>43739</v>
      </c>
      <c r="C250" s="38">
        <f t="shared" si="18"/>
        <v>4712.64827678232</v>
      </c>
      <c r="D250" s="41">
        <f t="shared" si="21"/>
        <v>948.8173253227018</v>
      </c>
      <c r="E250" s="41">
        <f t="shared" si="22"/>
        <v>3763.830951459618</v>
      </c>
      <c r="F250" s="41">
        <f t="shared" si="23"/>
        <v>565526.5642421615</v>
      </c>
      <c r="J250" s="41"/>
    </row>
    <row r="251" spans="1:10" ht="12.75">
      <c r="A251" s="35">
        <f t="shared" si="19"/>
        <v>227</v>
      </c>
      <c r="B251" s="37">
        <f t="shared" si="20"/>
        <v>43770</v>
      </c>
      <c r="C251" s="38">
        <f t="shared" si="18"/>
        <v>4712.64827678232</v>
      </c>
      <c r="D251" s="41">
        <f t="shared" si="21"/>
        <v>942.5442737369358</v>
      </c>
      <c r="E251" s="41">
        <f t="shared" si="22"/>
        <v>3770.104003045384</v>
      </c>
      <c r="F251" s="41">
        <f t="shared" si="23"/>
        <v>561756.4602391161</v>
      </c>
      <c r="J251" s="41"/>
    </row>
    <row r="252" spans="1:10" s="4" customFormat="1" ht="12.75">
      <c r="A252" s="43">
        <f t="shared" si="19"/>
        <v>228</v>
      </c>
      <c r="B252" s="44">
        <f t="shared" si="20"/>
        <v>43800</v>
      </c>
      <c r="C252" s="45">
        <f t="shared" si="18"/>
        <v>4712.64827678232</v>
      </c>
      <c r="D252" s="19">
        <f t="shared" si="21"/>
        <v>936.2607670651936</v>
      </c>
      <c r="E252" s="19">
        <f t="shared" si="22"/>
        <v>3776.3875097171262</v>
      </c>
      <c r="F252" s="19">
        <f t="shared" si="23"/>
        <v>557980.072729399</v>
      </c>
      <c r="G252" s="19">
        <f>SUM(D241:D252)</f>
        <v>11647.549114416368</v>
      </c>
      <c r="H252" s="19">
        <f>SUM(E241:E252)</f>
        <v>44904.23020697148</v>
      </c>
      <c r="J252" s="41"/>
    </row>
    <row r="253" spans="1:10" ht="12.75">
      <c r="A253" s="35">
        <f t="shared" si="19"/>
        <v>229</v>
      </c>
      <c r="B253" s="37">
        <f t="shared" si="20"/>
        <v>43831</v>
      </c>
      <c r="C253" s="38">
        <f t="shared" si="18"/>
        <v>4712.64827678232</v>
      </c>
      <c r="D253" s="41">
        <f t="shared" si="21"/>
        <v>929.9667878823316</v>
      </c>
      <c r="E253" s="41">
        <f t="shared" si="22"/>
        <v>3782.6814888999884</v>
      </c>
      <c r="F253" s="41">
        <f t="shared" si="23"/>
        <v>554197.391240499</v>
      </c>
      <c r="J253" s="41"/>
    </row>
    <row r="254" spans="1:10" ht="12.75">
      <c r="A254" s="35">
        <f t="shared" si="19"/>
        <v>230</v>
      </c>
      <c r="B254" s="37">
        <f t="shared" si="20"/>
        <v>43862</v>
      </c>
      <c r="C254" s="38">
        <f t="shared" si="18"/>
        <v>4712.64827678232</v>
      </c>
      <c r="D254" s="41">
        <f t="shared" si="21"/>
        <v>923.6623187341651</v>
      </c>
      <c r="E254" s="41">
        <f t="shared" si="22"/>
        <v>3788.9859580481548</v>
      </c>
      <c r="F254" s="41">
        <f t="shared" si="23"/>
        <v>550408.4052824508</v>
      </c>
      <c r="J254" s="41"/>
    </row>
    <row r="255" spans="1:10" ht="12.75">
      <c r="A255" s="35">
        <f t="shared" si="19"/>
        <v>231</v>
      </c>
      <c r="B255" s="37">
        <f t="shared" si="20"/>
        <v>43891</v>
      </c>
      <c r="C255" s="38">
        <f t="shared" si="18"/>
        <v>4712.64827678232</v>
      </c>
      <c r="D255" s="41">
        <f t="shared" si="21"/>
        <v>917.3473421374182</v>
      </c>
      <c r="E255" s="41">
        <f t="shared" si="22"/>
        <v>3795.3009346449016</v>
      </c>
      <c r="F255" s="41">
        <f t="shared" si="23"/>
        <v>546613.104347806</v>
      </c>
      <c r="J255" s="41"/>
    </row>
    <row r="256" spans="1:10" ht="12.75">
      <c r="A256" s="35">
        <f t="shared" si="19"/>
        <v>232</v>
      </c>
      <c r="B256" s="37">
        <f t="shared" si="20"/>
        <v>43922</v>
      </c>
      <c r="C256" s="38">
        <f t="shared" si="18"/>
        <v>4712.64827678232</v>
      </c>
      <c r="D256" s="41">
        <f t="shared" si="21"/>
        <v>911.0218405796767</v>
      </c>
      <c r="E256" s="41">
        <f t="shared" si="22"/>
        <v>3801.626436202643</v>
      </c>
      <c r="F256" s="41">
        <f t="shared" si="23"/>
        <v>542811.4779116033</v>
      </c>
      <c r="J256" s="41"/>
    </row>
    <row r="257" spans="1:10" ht="12.75">
      <c r="A257" s="35">
        <f t="shared" si="19"/>
        <v>233</v>
      </c>
      <c r="B257" s="37">
        <f t="shared" si="20"/>
        <v>43952</v>
      </c>
      <c r="C257" s="38">
        <f t="shared" si="18"/>
        <v>4712.64827678232</v>
      </c>
      <c r="D257" s="41">
        <f t="shared" si="21"/>
        <v>904.6857965193389</v>
      </c>
      <c r="E257" s="41">
        <f t="shared" si="22"/>
        <v>3807.962480262981</v>
      </c>
      <c r="F257" s="41">
        <f t="shared" si="23"/>
        <v>539003.5154313403</v>
      </c>
      <c r="J257" s="41"/>
    </row>
    <row r="258" spans="1:10" ht="12.75">
      <c r="A258" s="35">
        <f t="shared" si="19"/>
        <v>234</v>
      </c>
      <c r="B258" s="37">
        <f t="shared" si="20"/>
        <v>43983</v>
      </c>
      <c r="C258" s="38">
        <f t="shared" si="18"/>
        <v>4712.64827678232</v>
      </c>
      <c r="D258" s="41">
        <f t="shared" si="21"/>
        <v>898.3391923855671</v>
      </c>
      <c r="E258" s="41">
        <f t="shared" si="22"/>
        <v>3814.309084396753</v>
      </c>
      <c r="F258" s="41">
        <f t="shared" si="23"/>
        <v>535189.2063469435</v>
      </c>
      <c r="J258" s="41"/>
    </row>
    <row r="259" spans="1:10" ht="12.75">
      <c r="A259" s="35">
        <f t="shared" si="19"/>
        <v>235</v>
      </c>
      <c r="B259" s="37">
        <f t="shared" si="20"/>
        <v>44013</v>
      </c>
      <c r="C259" s="38">
        <f t="shared" si="18"/>
        <v>4712.64827678232</v>
      </c>
      <c r="D259" s="41">
        <f t="shared" si="21"/>
        <v>891.9820105782392</v>
      </c>
      <c r="E259" s="41">
        <f t="shared" si="22"/>
        <v>3820.666266204081</v>
      </c>
      <c r="F259" s="41">
        <f t="shared" si="23"/>
        <v>531368.5400807394</v>
      </c>
      <c r="J259" s="41"/>
    </row>
    <row r="260" spans="1:10" ht="12.75">
      <c r="A260" s="35">
        <f t="shared" si="19"/>
        <v>236</v>
      </c>
      <c r="B260" s="37">
        <f t="shared" si="20"/>
        <v>44044</v>
      </c>
      <c r="C260" s="38">
        <f t="shared" si="18"/>
        <v>4712.64827678232</v>
      </c>
      <c r="D260" s="41">
        <f t="shared" si="21"/>
        <v>885.614233467899</v>
      </c>
      <c r="E260" s="41">
        <f t="shared" si="22"/>
        <v>3827.034043314421</v>
      </c>
      <c r="F260" s="41">
        <f t="shared" si="23"/>
        <v>527541.506037425</v>
      </c>
      <c r="J260" s="41"/>
    </row>
    <row r="261" spans="1:10" ht="12.75">
      <c r="A261" s="35">
        <f t="shared" si="19"/>
        <v>237</v>
      </c>
      <c r="B261" s="37">
        <f t="shared" si="20"/>
        <v>44075</v>
      </c>
      <c r="C261" s="38">
        <f t="shared" si="18"/>
        <v>4712.64827678232</v>
      </c>
      <c r="D261" s="41">
        <f t="shared" si="21"/>
        <v>879.2358433957083</v>
      </c>
      <c r="E261" s="41">
        <f t="shared" si="22"/>
        <v>3833.4124333866116</v>
      </c>
      <c r="F261" s="41">
        <f t="shared" si="23"/>
        <v>523708.0936040384</v>
      </c>
      <c r="J261" s="41"/>
    </row>
    <row r="262" spans="1:10" ht="12.75">
      <c r="A262" s="35">
        <f t="shared" si="19"/>
        <v>238</v>
      </c>
      <c r="B262" s="37">
        <f t="shared" si="20"/>
        <v>44105</v>
      </c>
      <c r="C262" s="38">
        <f t="shared" si="18"/>
        <v>4712.64827678232</v>
      </c>
      <c r="D262" s="41">
        <f t="shared" si="21"/>
        <v>872.8468226733975</v>
      </c>
      <c r="E262" s="41">
        <f t="shared" si="22"/>
        <v>3839.8014541089224</v>
      </c>
      <c r="F262" s="41">
        <f t="shared" si="23"/>
        <v>519868.2921499295</v>
      </c>
      <c r="J262" s="41"/>
    </row>
    <row r="263" spans="1:10" ht="12.75">
      <c r="A263" s="35">
        <f t="shared" si="19"/>
        <v>239</v>
      </c>
      <c r="B263" s="37">
        <f t="shared" si="20"/>
        <v>44136</v>
      </c>
      <c r="C263" s="38">
        <f t="shared" si="18"/>
        <v>4712.64827678232</v>
      </c>
      <c r="D263" s="41">
        <f t="shared" si="21"/>
        <v>866.4471535832158</v>
      </c>
      <c r="E263" s="41">
        <f t="shared" si="22"/>
        <v>3846.201123199104</v>
      </c>
      <c r="F263" s="41">
        <f t="shared" si="23"/>
        <v>516022.0910267304</v>
      </c>
      <c r="J263" s="41"/>
    </row>
    <row r="264" spans="1:10" s="4" customFormat="1" ht="12.75">
      <c r="A264" s="43">
        <f t="shared" si="19"/>
        <v>240</v>
      </c>
      <c r="B264" s="44">
        <f t="shared" si="20"/>
        <v>44166</v>
      </c>
      <c r="C264" s="45">
        <f t="shared" si="18"/>
        <v>4712.64827678232</v>
      </c>
      <c r="D264" s="19">
        <f t="shared" si="21"/>
        <v>860.0368183778841</v>
      </c>
      <c r="E264" s="19">
        <f t="shared" si="22"/>
        <v>3852.611458404436</v>
      </c>
      <c r="F264" s="19">
        <f t="shared" si="23"/>
        <v>512169.479568326</v>
      </c>
      <c r="G264" s="19">
        <f>SUM(D253:D264)</f>
        <v>10741.18616031484</v>
      </c>
      <c r="H264" s="19">
        <f>SUM(E253:E264)</f>
        <v>45810.593161073</v>
      </c>
      <c r="J264" s="41"/>
    </row>
    <row r="265" spans="1:10" ht="12.75">
      <c r="A265" s="35">
        <f t="shared" si="19"/>
        <v>241</v>
      </c>
      <c r="B265" s="37">
        <f t="shared" si="20"/>
        <v>44197</v>
      </c>
      <c r="C265" s="38">
        <f t="shared" si="18"/>
        <v>4712.64827678232</v>
      </c>
      <c r="D265" s="41">
        <f t="shared" si="21"/>
        <v>853.6157992805433</v>
      </c>
      <c r="E265" s="41">
        <f t="shared" si="22"/>
        <v>3859.0324775017766</v>
      </c>
      <c r="F265" s="41">
        <f t="shared" si="23"/>
        <v>508310.4470908242</v>
      </c>
      <c r="J265" s="41"/>
    </row>
    <row r="266" spans="1:10" ht="12.75">
      <c r="A266" s="35">
        <f t="shared" si="19"/>
        <v>242</v>
      </c>
      <c r="B266" s="37">
        <f t="shared" si="20"/>
        <v>44228</v>
      </c>
      <c r="C266" s="38">
        <f t="shared" si="18"/>
        <v>4712.64827678232</v>
      </c>
      <c r="D266" s="41">
        <f t="shared" si="21"/>
        <v>847.1840784847069</v>
      </c>
      <c r="E266" s="41">
        <f t="shared" si="22"/>
        <v>3865.464198297613</v>
      </c>
      <c r="F266" s="41">
        <f t="shared" si="23"/>
        <v>504444.9828925266</v>
      </c>
      <c r="J266" s="41"/>
    </row>
    <row r="267" spans="1:10" ht="12.75">
      <c r="A267" s="35">
        <f t="shared" si="19"/>
        <v>243</v>
      </c>
      <c r="B267" s="37">
        <f t="shared" si="20"/>
        <v>44256</v>
      </c>
      <c r="C267" s="38">
        <f t="shared" si="18"/>
        <v>4712.64827678232</v>
      </c>
      <c r="D267" s="41">
        <f t="shared" si="21"/>
        <v>840.741638154211</v>
      </c>
      <c r="E267" s="41">
        <f t="shared" si="22"/>
        <v>3871.906638628109</v>
      </c>
      <c r="F267" s="41">
        <f t="shared" si="23"/>
        <v>500573.0762538985</v>
      </c>
      <c r="J267" s="41"/>
    </row>
    <row r="268" spans="1:10" ht="12.75">
      <c r="A268" s="35">
        <f t="shared" si="19"/>
        <v>244</v>
      </c>
      <c r="B268" s="37">
        <f t="shared" si="20"/>
        <v>44287</v>
      </c>
      <c r="C268" s="38">
        <f t="shared" si="18"/>
        <v>4712.64827678232</v>
      </c>
      <c r="D268" s="41">
        <f t="shared" si="21"/>
        <v>834.2884604231641</v>
      </c>
      <c r="E268" s="41">
        <f t="shared" si="22"/>
        <v>3878.359816359156</v>
      </c>
      <c r="F268" s="41">
        <f t="shared" si="23"/>
        <v>496694.7164375393</v>
      </c>
      <c r="J268" s="41"/>
    </row>
    <row r="269" spans="1:10" ht="12.75">
      <c r="A269" s="35">
        <f t="shared" si="19"/>
        <v>245</v>
      </c>
      <c r="B269" s="37">
        <f t="shared" si="20"/>
        <v>44317</v>
      </c>
      <c r="C269" s="38">
        <f t="shared" si="18"/>
        <v>4712.64827678232</v>
      </c>
      <c r="D269" s="41">
        <f t="shared" si="21"/>
        <v>827.8245273958988</v>
      </c>
      <c r="E269" s="41">
        <f t="shared" si="22"/>
        <v>3884.8237493864212</v>
      </c>
      <c r="F269" s="41">
        <f t="shared" si="23"/>
        <v>492809.8926881529</v>
      </c>
      <c r="J269" s="41"/>
    </row>
    <row r="270" spans="1:10" ht="12.75">
      <c r="A270" s="35">
        <f t="shared" si="19"/>
        <v>246</v>
      </c>
      <c r="B270" s="37">
        <f t="shared" si="20"/>
        <v>44348</v>
      </c>
      <c r="C270" s="38">
        <f t="shared" si="18"/>
        <v>4712.64827678232</v>
      </c>
      <c r="D270" s="41">
        <f t="shared" si="21"/>
        <v>821.3498211469215</v>
      </c>
      <c r="E270" s="41">
        <f t="shared" si="22"/>
        <v>3891.2984556353986</v>
      </c>
      <c r="F270" s="41">
        <f t="shared" si="23"/>
        <v>488918.5942325175</v>
      </c>
      <c r="J270" s="41"/>
    </row>
    <row r="271" spans="1:10" ht="12.75">
      <c r="A271" s="35">
        <f t="shared" si="19"/>
        <v>247</v>
      </c>
      <c r="B271" s="37">
        <f t="shared" si="20"/>
        <v>44378</v>
      </c>
      <c r="C271" s="38">
        <f t="shared" si="18"/>
        <v>4712.64827678232</v>
      </c>
      <c r="D271" s="41">
        <f t="shared" si="21"/>
        <v>814.8643237208626</v>
      </c>
      <c r="E271" s="41">
        <f t="shared" si="22"/>
        <v>3897.7839530614574</v>
      </c>
      <c r="F271" s="41">
        <f t="shared" si="23"/>
        <v>485020.8102794561</v>
      </c>
      <c r="J271" s="41"/>
    </row>
    <row r="272" spans="1:10" ht="12.75">
      <c r="A272" s="35">
        <f t="shared" si="19"/>
        <v>248</v>
      </c>
      <c r="B272" s="37">
        <f t="shared" si="20"/>
        <v>44409</v>
      </c>
      <c r="C272" s="38">
        <f t="shared" si="18"/>
        <v>4712.64827678232</v>
      </c>
      <c r="D272" s="41">
        <f t="shared" si="21"/>
        <v>808.3680171324268</v>
      </c>
      <c r="E272" s="41">
        <f t="shared" si="22"/>
        <v>3904.280259649893</v>
      </c>
      <c r="F272" s="41">
        <f t="shared" si="23"/>
        <v>481116.5300198062</v>
      </c>
      <c r="J272" s="41"/>
    </row>
    <row r="273" spans="1:10" ht="12.75">
      <c r="A273" s="35">
        <f t="shared" si="19"/>
        <v>249</v>
      </c>
      <c r="B273" s="37">
        <f t="shared" si="20"/>
        <v>44440</v>
      </c>
      <c r="C273" s="38">
        <f t="shared" si="18"/>
        <v>4712.64827678232</v>
      </c>
      <c r="D273" s="41">
        <f t="shared" si="21"/>
        <v>801.8608833663437</v>
      </c>
      <c r="E273" s="41">
        <f t="shared" si="22"/>
        <v>3910.787393415976</v>
      </c>
      <c r="F273" s="41">
        <f t="shared" si="23"/>
        <v>477205.7426263902</v>
      </c>
      <c r="J273" s="41"/>
    </row>
    <row r="274" spans="1:10" ht="12.75">
      <c r="A274" s="35">
        <f t="shared" si="19"/>
        <v>250</v>
      </c>
      <c r="B274" s="37">
        <f t="shared" si="20"/>
        <v>44470</v>
      </c>
      <c r="C274" s="38">
        <f t="shared" si="18"/>
        <v>4712.64827678232</v>
      </c>
      <c r="D274" s="41">
        <f t="shared" si="21"/>
        <v>795.342904377317</v>
      </c>
      <c r="E274" s="41">
        <f t="shared" si="22"/>
        <v>3917.305372405003</v>
      </c>
      <c r="F274" s="41">
        <f t="shared" si="23"/>
        <v>473288.4372539852</v>
      </c>
      <c r="J274" s="41"/>
    </row>
    <row r="275" spans="1:10" ht="12.75">
      <c r="A275" s="35">
        <f t="shared" si="19"/>
        <v>251</v>
      </c>
      <c r="B275" s="37">
        <f t="shared" si="20"/>
        <v>44501</v>
      </c>
      <c r="C275" s="38">
        <f t="shared" si="18"/>
        <v>4712.64827678232</v>
      </c>
      <c r="D275" s="41">
        <f t="shared" si="21"/>
        <v>788.8140620899753</v>
      </c>
      <c r="E275" s="41">
        <f t="shared" si="22"/>
        <v>3923.8342146923446</v>
      </c>
      <c r="F275" s="41">
        <f t="shared" si="23"/>
        <v>469364.60303929285</v>
      </c>
      <c r="J275" s="41"/>
    </row>
    <row r="276" spans="1:10" ht="12.75">
      <c r="A276" s="35">
        <f t="shared" si="19"/>
        <v>252</v>
      </c>
      <c r="B276" s="37">
        <f t="shared" si="20"/>
        <v>44531</v>
      </c>
      <c r="C276" s="38">
        <f t="shared" si="18"/>
        <v>4712.64827678232</v>
      </c>
      <c r="D276" s="41">
        <f t="shared" si="21"/>
        <v>782.2743383988214</v>
      </c>
      <c r="E276" s="41">
        <f t="shared" si="22"/>
        <v>3930.3739383834986</v>
      </c>
      <c r="F276" s="41">
        <f t="shared" si="23"/>
        <v>465434.2291009094</v>
      </c>
      <c r="G276" s="41">
        <f>SUM(D265:D276)</f>
        <v>9816.528853971193</v>
      </c>
      <c r="H276" s="41">
        <f>SUM(E265:E276)</f>
        <v>46735.25046741665</v>
      </c>
      <c r="J276" s="41"/>
    </row>
    <row r="277" spans="1:10" ht="12.75">
      <c r="A277" s="35">
        <f t="shared" si="19"/>
        <v>253</v>
      </c>
      <c r="B277" s="37">
        <f t="shared" si="20"/>
        <v>44562</v>
      </c>
      <c r="C277" s="38">
        <f t="shared" si="18"/>
        <v>4712.64827678232</v>
      </c>
      <c r="D277" s="41">
        <f t="shared" si="21"/>
        <v>775.7237151681824</v>
      </c>
      <c r="E277" s="41">
        <f t="shared" si="22"/>
        <v>3936.9245616141375</v>
      </c>
      <c r="F277" s="41">
        <f t="shared" si="23"/>
        <v>461497.30453929526</v>
      </c>
      <c r="J277" s="41"/>
    </row>
    <row r="278" spans="1:10" ht="12.75">
      <c r="A278" s="35">
        <f t="shared" si="19"/>
        <v>254</v>
      </c>
      <c r="B278" s="37">
        <f t="shared" si="20"/>
        <v>44593</v>
      </c>
      <c r="C278" s="38">
        <f t="shared" si="18"/>
        <v>4712.64827678232</v>
      </c>
      <c r="D278" s="41">
        <f t="shared" si="21"/>
        <v>769.1621742321587</v>
      </c>
      <c r="E278" s="41">
        <f t="shared" si="22"/>
        <v>3943.4861025501614</v>
      </c>
      <c r="F278" s="41">
        <f t="shared" si="23"/>
        <v>457553.8184367451</v>
      </c>
      <c r="J278" s="41"/>
    </row>
    <row r="279" spans="1:10" ht="12.75">
      <c r="A279" s="35">
        <f t="shared" si="19"/>
        <v>255</v>
      </c>
      <c r="B279" s="37">
        <f t="shared" si="20"/>
        <v>44621</v>
      </c>
      <c r="C279" s="38">
        <f t="shared" si="18"/>
        <v>4712.64827678232</v>
      </c>
      <c r="D279" s="41">
        <f t="shared" si="21"/>
        <v>762.5896973945752</v>
      </c>
      <c r="E279" s="41">
        <f t="shared" si="22"/>
        <v>3950.058579387745</v>
      </c>
      <c r="F279" s="41">
        <f t="shared" si="23"/>
        <v>453603.75985735736</v>
      </c>
      <c r="J279" s="41"/>
    </row>
    <row r="280" spans="1:10" ht="12.75">
      <c r="A280" s="35">
        <f t="shared" si="19"/>
        <v>256</v>
      </c>
      <c r="B280" s="37">
        <f t="shared" si="20"/>
        <v>44652</v>
      </c>
      <c r="C280" s="38">
        <f t="shared" si="18"/>
        <v>4712.64827678232</v>
      </c>
      <c r="D280" s="41">
        <f t="shared" si="21"/>
        <v>756.0062664289289</v>
      </c>
      <c r="E280" s="41">
        <f t="shared" si="22"/>
        <v>3956.642010353391</v>
      </c>
      <c r="F280" s="41">
        <f t="shared" si="23"/>
        <v>449647.117847004</v>
      </c>
      <c r="J280" s="41"/>
    </row>
    <row r="281" spans="1:10" ht="12.75">
      <c r="A281" s="35">
        <f t="shared" si="19"/>
        <v>257</v>
      </c>
      <c r="B281" s="37">
        <f t="shared" si="20"/>
        <v>44682</v>
      </c>
      <c r="C281" s="38">
        <f aca="true" t="shared" si="24" ref="C281:C344">IF(A281&lt;&gt;"",$B$18,"")</f>
        <v>4712.64827678232</v>
      </c>
      <c r="D281" s="41">
        <f t="shared" si="21"/>
        <v>749.41186307834</v>
      </c>
      <c r="E281" s="41">
        <f t="shared" si="22"/>
        <v>3963.23641370398</v>
      </c>
      <c r="F281" s="41">
        <f t="shared" si="23"/>
        <v>445683.8814333</v>
      </c>
      <c r="J281" s="41"/>
    </row>
    <row r="282" spans="1:10" ht="12.75">
      <c r="A282" s="35">
        <f aca="true" t="shared" si="25" ref="A282:A345">IF(A281&lt;$B$17,A281+1,"")</f>
        <v>258</v>
      </c>
      <c r="B282" s="37">
        <f aca="true" t="shared" si="26" ref="B282:B345">IF(A282&lt;&gt;"",DATE(YEAR(B281),MONTH(B281)+12/$B$10,DAY(B281)),"")</f>
        <v>44713</v>
      </c>
      <c r="C282" s="38">
        <f t="shared" si="24"/>
        <v>4712.64827678232</v>
      </c>
      <c r="D282" s="41">
        <f aca="true" t="shared" si="27" ref="D282:D345">IF(A282&lt;&gt;"",F281*B$9%/$B$10,"")</f>
        <v>742.8064690555001</v>
      </c>
      <c r="E282" s="41">
        <f aca="true" t="shared" si="28" ref="E282:E345">IF(A282&lt;&gt;"",C282-D282,"")</f>
        <v>3969.8418077268198</v>
      </c>
      <c r="F282" s="41">
        <f aca="true" t="shared" si="29" ref="F282:F345">IF(A282&lt;&gt;"",F281-E282,"")</f>
        <v>441714.03962557315</v>
      </c>
      <c r="J282" s="41"/>
    </row>
    <row r="283" spans="1:10" ht="12.75">
      <c r="A283" s="35">
        <f t="shared" si="25"/>
        <v>259</v>
      </c>
      <c r="B283" s="37">
        <f t="shared" si="26"/>
        <v>44743</v>
      </c>
      <c r="C283" s="38">
        <f t="shared" si="24"/>
        <v>4712.64827678232</v>
      </c>
      <c r="D283" s="41">
        <f t="shared" si="27"/>
        <v>736.1900660426219</v>
      </c>
      <c r="E283" s="41">
        <f t="shared" si="28"/>
        <v>3976.458210739698</v>
      </c>
      <c r="F283" s="41">
        <f t="shared" si="29"/>
        <v>437737.58141483343</v>
      </c>
      <c r="J283" s="41"/>
    </row>
    <row r="284" spans="1:10" ht="12.75">
      <c r="A284" s="35">
        <f t="shared" si="25"/>
        <v>260</v>
      </c>
      <c r="B284" s="37">
        <f t="shared" si="26"/>
        <v>44774</v>
      </c>
      <c r="C284" s="38">
        <f t="shared" si="24"/>
        <v>4712.64827678232</v>
      </c>
      <c r="D284" s="41">
        <f t="shared" si="27"/>
        <v>729.562635691389</v>
      </c>
      <c r="E284" s="41">
        <f t="shared" si="28"/>
        <v>3983.085641090931</v>
      </c>
      <c r="F284" s="41">
        <f t="shared" si="29"/>
        <v>433754.4957737425</v>
      </c>
      <c r="J284" s="41"/>
    </row>
    <row r="285" spans="1:10" ht="12.75">
      <c r="A285" s="35">
        <f t="shared" si="25"/>
        <v>261</v>
      </c>
      <c r="B285" s="37">
        <f t="shared" si="26"/>
        <v>44805</v>
      </c>
      <c r="C285" s="38">
        <f t="shared" si="24"/>
        <v>4712.64827678232</v>
      </c>
      <c r="D285" s="41">
        <f t="shared" si="27"/>
        <v>722.9241596229041</v>
      </c>
      <c r="E285" s="41">
        <f t="shared" si="28"/>
        <v>3989.724117159416</v>
      </c>
      <c r="F285" s="41">
        <f t="shared" si="29"/>
        <v>429764.77165658306</v>
      </c>
      <c r="J285" s="41"/>
    </row>
    <row r="286" spans="1:10" ht="12.75">
      <c r="A286" s="35">
        <f t="shared" si="25"/>
        <v>262</v>
      </c>
      <c r="B286" s="37">
        <f t="shared" si="26"/>
        <v>44835</v>
      </c>
      <c r="C286" s="38">
        <f t="shared" si="24"/>
        <v>4712.64827678232</v>
      </c>
      <c r="D286" s="41">
        <f t="shared" si="27"/>
        <v>716.2746194276384</v>
      </c>
      <c r="E286" s="41">
        <f t="shared" si="28"/>
        <v>3996.3736573546817</v>
      </c>
      <c r="F286" s="41">
        <f t="shared" si="29"/>
        <v>425768.3979992284</v>
      </c>
      <c r="J286" s="41"/>
    </row>
    <row r="287" spans="1:10" ht="12.75">
      <c r="A287" s="35">
        <f t="shared" si="25"/>
        <v>263</v>
      </c>
      <c r="B287" s="37">
        <f t="shared" si="26"/>
        <v>44866</v>
      </c>
      <c r="C287" s="38">
        <f t="shared" si="24"/>
        <v>4712.64827678232</v>
      </c>
      <c r="D287" s="41">
        <f t="shared" si="27"/>
        <v>709.6139966653806</v>
      </c>
      <c r="E287" s="41">
        <f t="shared" si="28"/>
        <v>4003.0342801169395</v>
      </c>
      <c r="F287" s="41">
        <f t="shared" si="29"/>
        <v>421765.3637191114</v>
      </c>
      <c r="J287" s="41"/>
    </row>
    <row r="288" spans="1:10" ht="12.75">
      <c r="A288" s="35">
        <f t="shared" si="25"/>
        <v>264</v>
      </c>
      <c r="B288" s="37">
        <f t="shared" si="26"/>
        <v>44896</v>
      </c>
      <c r="C288" s="38">
        <f t="shared" si="24"/>
        <v>4712.64827678232</v>
      </c>
      <c r="D288" s="41">
        <f t="shared" si="27"/>
        <v>702.9422728651857</v>
      </c>
      <c r="E288" s="41">
        <f t="shared" si="28"/>
        <v>4009.7060039171342</v>
      </c>
      <c r="F288" s="41">
        <f t="shared" si="29"/>
        <v>417755.6577151943</v>
      </c>
      <c r="G288" s="41">
        <f>SUM(D277:D288)</f>
        <v>8873.207935672805</v>
      </c>
      <c r="H288" s="41">
        <f>SUM(E277:E288)</f>
        <v>47678.57138571504</v>
      </c>
      <c r="J288" s="41"/>
    </row>
    <row r="289" spans="1:10" ht="12.75">
      <c r="A289" s="35">
        <f t="shared" si="25"/>
        <v>265</v>
      </c>
      <c r="B289" s="37">
        <f t="shared" si="26"/>
        <v>44927</v>
      </c>
      <c r="C289" s="38">
        <f t="shared" si="24"/>
        <v>4712.64827678232</v>
      </c>
      <c r="D289" s="41">
        <f t="shared" si="27"/>
        <v>696.2594295253239</v>
      </c>
      <c r="E289" s="41">
        <f t="shared" si="28"/>
        <v>4016.388847256996</v>
      </c>
      <c r="F289" s="41">
        <f t="shared" si="29"/>
        <v>413739.26886793727</v>
      </c>
      <c r="J289" s="41"/>
    </row>
    <row r="290" spans="1:10" ht="12.75">
      <c r="A290" s="35">
        <f t="shared" si="25"/>
        <v>266</v>
      </c>
      <c r="B290" s="37">
        <f t="shared" si="26"/>
        <v>44958</v>
      </c>
      <c r="C290" s="38">
        <f t="shared" si="24"/>
        <v>4712.64827678232</v>
      </c>
      <c r="D290" s="41">
        <f t="shared" si="27"/>
        <v>689.5654481132287</v>
      </c>
      <c r="E290" s="41">
        <f t="shared" si="28"/>
        <v>4023.082828669091</v>
      </c>
      <c r="F290" s="41">
        <f t="shared" si="29"/>
        <v>409716.18603926816</v>
      </c>
      <c r="J290" s="41"/>
    </row>
    <row r="291" spans="1:10" ht="12.75">
      <c r="A291" s="35">
        <f t="shared" si="25"/>
        <v>267</v>
      </c>
      <c r="B291" s="37">
        <f t="shared" si="26"/>
        <v>44986</v>
      </c>
      <c r="C291" s="38">
        <f t="shared" si="24"/>
        <v>4712.64827678232</v>
      </c>
      <c r="D291" s="41">
        <f t="shared" si="27"/>
        <v>682.8603100654469</v>
      </c>
      <c r="E291" s="41">
        <f t="shared" si="28"/>
        <v>4029.787966716873</v>
      </c>
      <c r="F291" s="41">
        <f t="shared" si="29"/>
        <v>405686.3980725513</v>
      </c>
      <c r="J291" s="41"/>
    </row>
    <row r="292" spans="1:10" ht="12.75">
      <c r="A292" s="35">
        <f t="shared" si="25"/>
        <v>268</v>
      </c>
      <c r="B292" s="37">
        <f t="shared" si="26"/>
        <v>45017</v>
      </c>
      <c r="C292" s="38">
        <f t="shared" si="24"/>
        <v>4712.64827678232</v>
      </c>
      <c r="D292" s="41">
        <f t="shared" si="27"/>
        <v>676.1439967875855</v>
      </c>
      <c r="E292" s="41">
        <f t="shared" si="28"/>
        <v>4036.5042799947346</v>
      </c>
      <c r="F292" s="41">
        <f t="shared" si="29"/>
        <v>401649.89379255654</v>
      </c>
      <c r="J292" s="41"/>
    </row>
    <row r="293" spans="1:10" ht="12.75">
      <c r="A293" s="35">
        <f t="shared" si="25"/>
        <v>269</v>
      </c>
      <c r="B293" s="37">
        <f t="shared" si="26"/>
        <v>45047</v>
      </c>
      <c r="C293" s="38">
        <f t="shared" si="24"/>
        <v>4712.64827678232</v>
      </c>
      <c r="D293" s="41">
        <f t="shared" si="27"/>
        <v>669.4164896542609</v>
      </c>
      <c r="E293" s="41">
        <f t="shared" si="28"/>
        <v>4043.2317871280593</v>
      </c>
      <c r="F293" s="41">
        <f t="shared" si="29"/>
        <v>397606.66200542846</v>
      </c>
      <c r="J293" s="41"/>
    </row>
    <row r="294" spans="1:10" ht="12.75">
      <c r="A294" s="35">
        <f t="shared" si="25"/>
        <v>270</v>
      </c>
      <c r="B294" s="37">
        <f t="shared" si="26"/>
        <v>45078</v>
      </c>
      <c r="C294" s="38">
        <f t="shared" si="24"/>
        <v>4712.64827678232</v>
      </c>
      <c r="D294" s="41">
        <f t="shared" si="27"/>
        <v>662.6777700090474</v>
      </c>
      <c r="E294" s="41">
        <f t="shared" si="28"/>
        <v>4049.9705067732725</v>
      </c>
      <c r="F294" s="41">
        <f t="shared" si="29"/>
        <v>393556.6914986552</v>
      </c>
      <c r="J294" s="41"/>
    </row>
    <row r="295" spans="1:10" ht="12.75">
      <c r="A295" s="35">
        <f t="shared" si="25"/>
        <v>271</v>
      </c>
      <c r="B295" s="37">
        <f t="shared" si="26"/>
        <v>45108</v>
      </c>
      <c r="C295" s="38">
        <f t="shared" si="24"/>
        <v>4712.64827678232</v>
      </c>
      <c r="D295" s="41">
        <f t="shared" si="27"/>
        <v>655.9278191644254</v>
      </c>
      <c r="E295" s="41">
        <f t="shared" si="28"/>
        <v>4056.7204576178947</v>
      </c>
      <c r="F295" s="41">
        <f t="shared" si="29"/>
        <v>389499.9710410373</v>
      </c>
      <c r="J295" s="41"/>
    </row>
    <row r="296" spans="1:10" ht="12.75">
      <c r="A296" s="35">
        <f t="shared" si="25"/>
        <v>272</v>
      </c>
      <c r="B296" s="37">
        <f t="shared" si="26"/>
        <v>45139</v>
      </c>
      <c r="C296" s="38">
        <f t="shared" si="24"/>
        <v>4712.64827678232</v>
      </c>
      <c r="D296" s="41">
        <f t="shared" si="27"/>
        <v>649.1666184017289</v>
      </c>
      <c r="E296" s="41">
        <f t="shared" si="28"/>
        <v>4063.481658380591</v>
      </c>
      <c r="F296" s="41">
        <f t="shared" si="29"/>
        <v>385436.4893826567</v>
      </c>
      <c r="J296" s="41"/>
    </row>
    <row r="297" spans="1:10" ht="12.75">
      <c r="A297" s="35">
        <f t="shared" si="25"/>
        <v>273</v>
      </c>
      <c r="B297" s="37">
        <f t="shared" si="26"/>
        <v>45170</v>
      </c>
      <c r="C297" s="38">
        <f t="shared" si="24"/>
        <v>4712.64827678232</v>
      </c>
      <c r="D297" s="41">
        <f t="shared" si="27"/>
        <v>642.3941489710945</v>
      </c>
      <c r="E297" s="41">
        <f t="shared" si="28"/>
        <v>4070.2541278112253</v>
      </c>
      <c r="F297" s="41">
        <f t="shared" si="29"/>
        <v>381366.23525484547</v>
      </c>
      <c r="J297" s="41"/>
    </row>
    <row r="298" spans="1:10" ht="12.75">
      <c r="A298" s="35">
        <f t="shared" si="25"/>
        <v>274</v>
      </c>
      <c r="B298" s="37">
        <f t="shared" si="26"/>
        <v>45200</v>
      </c>
      <c r="C298" s="38">
        <f t="shared" si="24"/>
        <v>4712.64827678232</v>
      </c>
      <c r="D298" s="41">
        <f t="shared" si="27"/>
        <v>635.6103920914092</v>
      </c>
      <c r="E298" s="41">
        <f t="shared" si="28"/>
        <v>4077.0378846909107</v>
      </c>
      <c r="F298" s="41">
        <f t="shared" si="29"/>
        <v>377289.19737015455</v>
      </c>
      <c r="J298" s="41"/>
    </row>
    <row r="299" spans="1:10" ht="12.75">
      <c r="A299" s="35">
        <f t="shared" si="25"/>
        <v>275</v>
      </c>
      <c r="B299" s="37">
        <f t="shared" si="26"/>
        <v>45231</v>
      </c>
      <c r="C299" s="38">
        <f t="shared" si="24"/>
        <v>4712.64827678232</v>
      </c>
      <c r="D299" s="41">
        <f t="shared" si="27"/>
        <v>628.8153289502576</v>
      </c>
      <c r="E299" s="41">
        <f t="shared" si="28"/>
        <v>4083.8329478320625</v>
      </c>
      <c r="F299" s="41">
        <f t="shared" si="29"/>
        <v>373205.3644223225</v>
      </c>
      <c r="J299" s="41"/>
    </row>
    <row r="300" spans="1:10" ht="12.75">
      <c r="A300" s="35">
        <f t="shared" si="25"/>
        <v>276</v>
      </c>
      <c r="B300" s="37">
        <f t="shared" si="26"/>
        <v>45261</v>
      </c>
      <c r="C300" s="38">
        <f t="shared" si="24"/>
        <v>4712.64827678232</v>
      </c>
      <c r="D300" s="41">
        <f t="shared" si="27"/>
        <v>622.0089407038708</v>
      </c>
      <c r="E300" s="41">
        <f t="shared" si="28"/>
        <v>4090.639336078449</v>
      </c>
      <c r="F300" s="41">
        <f t="shared" si="29"/>
        <v>369114.72508624406</v>
      </c>
      <c r="G300" s="41">
        <f>SUM(D289:D300)</f>
        <v>7910.846692437679</v>
      </c>
      <c r="H300" s="41">
        <f>SUM(E289:E300)</f>
        <v>48640.932628950155</v>
      </c>
      <c r="J300" s="41"/>
    </row>
    <row r="301" spans="1:10" ht="12.75">
      <c r="A301" s="35">
        <f t="shared" si="25"/>
        <v>277</v>
      </c>
      <c r="B301" s="37">
        <f t="shared" si="26"/>
        <v>45292</v>
      </c>
      <c r="C301" s="38">
        <f t="shared" si="24"/>
        <v>4712.64827678232</v>
      </c>
      <c r="D301" s="41">
        <f t="shared" si="27"/>
        <v>615.1912084770735</v>
      </c>
      <c r="E301" s="41">
        <f t="shared" si="28"/>
        <v>4097.457068305246</v>
      </c>
      <c r="F301" s="41">
        <f t="shared" si="29"/>
        <v>365017.2680179388</v>
      </c>
      <c r="J301" s="41"/>
    </row>
    <row r="302" spans="1:10" ht="12.75">
      <c r="A302" s="35">
        <f t="shared" si="25"/>
        <v>278</v>
      </c>
      <c r="B302" s="37">
        <f t="shared" si="26"/>
        <v>45323</v>
      </c>
      <c r="C302" s="38">
        <f t="shared" si="24"/>
        <v>4712.64827678232</v>
      </c>
      <c r="D302" s="41">
        <f t="shared" si="27"/>
        <v>608.3621133632314</v>
      </c>
      <c r="E302" s="41">
        <f t="shared" si="28"/>
        <v>4104.286163419089</v>
      </c>
      <c r="F302" s="41">
        <f t="shared" si="29"/>
        <v>360912.98185451975</v>
      </c>
      <c r="J302" s="41"/>
    </row>
    <row r="303" spans="1:10" ht="12.75">
      <c r="A303" s="35">
        <f t="shared" si="25"/>
        <v>279</v>
      </c>
      <c r="B303" s="37">
        <f t="shared" si="26"/>
        <v>45352</v>
      </c>
      <c r="C303" s="38">
        <f t="shared" si="24"/>
        <v>4712.64827678232</v>
      </c>
      <c r="D303" s="41">
        <f t="shared" si="27"/>
        <v>601.5216364241995</v>
      </c>
      <c r="E303" s="41">
        <f t="shared" si="28"/>
        <v>4111.12664035812</v>
      </c>
      <c r="F303" s="41">
        <f t="shared" si="29"/>
        <v>356801.8552141616</v>
      </c>
      <c r="J303" s="41"/>
    </row>
    <row r="304" spans="1:10" ht="12.75">
      <c r="A304" s="35">
        <f t="shared" si="25"/>
        <v>280</v>
      </c>
      <c r="B304" s="37">
        <f t="shared" si="26"/>
        <v>45383</v>
      </c>
      <c r="C304" s="38">
        <f t="shared" si="24"/>
        <v>4712.64827678232</v>
      </c>
      <c r="D304" s="41">
        <f t="shared" si="27"/>
        <v>594.6697586902694</v>
      </c>
      <c r="E304" s="41">
        <f t="shared" si="28"/>
        <v>4117.978518092051</v>
      </c>
      <c r="F304" s="41">
        <f t="shared" si="29"/>
        <v>352683.87669606955</v>
      </c>
      <c r="J304" s="41"/>
    </row>
    <row r="305" spans="1:10" ht="12.75">
      <c r="A305" s="35">
        <f t="shared" si="25"/>
        <v>281</v>
      </c>
      <c r="B305" s="37">
        <f t="shared" si="26"/>
        <v>45413</v>
      </c>
      <c r="C305" s="38">
        <f t="shared" si="24"/>
        <v>4712.64827678232</v>
      </c>
      <c r="D305" s="41">
        <f t="shared" si="27"/>
        <v>587.8064611601159</v>
      </c>
      <c r="E305" s="41">
        <f t="shared" si="28"/>
        <v>4124.841815622204</v>
      </c>
      <c r="F305" s="41">
        <f t="shared" si="29"/>
        <v>348559.0348804473</v>
      </c>
      <c r="J305" s="41"/>
    </row>
    <row r="306" spans="1:10" ht="12.75">
      <c r="A306" s="35">
        <f t="shared" si="25"/>
        <v>282</v>
      </c>
      <c r="B306" s="37">
        <f t="shared" si="26"/>
        <v>45444</v>
      </c>
      <c r="C306" s="38">
        <f t="shared" si="24"/>
        <v>4712.64827678232</v>
      </c>
      <c r="D306" s="41">
        <f t="shared" si="27"/>
        <v>580.9317248007455</v>
      </c>
      <c r="E306" s="41">
        <f t="shared" si="28"/>
        <v>4131.716551981574</v>
      </c>
      <c r="F306" s="41">
        <f t="shared" si="29"/>
        <v>344427.31832846574</v>
      </c>
      <c r="J306" s="41"/>
    </row>
    <row r="307" spans="1:10" ht="12.75">
      <c r="A307" s="35">
        <f t="shared" si="25"/>
        <v>283</v>
      </c>
      <c r="B307" s="37">
        <f t="shared" si="26"/>
        <v>45474</v>
      </c>
      <c r="C307" s="38">
        <f t="shared" si="24"/>
        <v>4712.64827678232</v>
      </c>
      <c r="D307" s="41">
        <f t="shared" si="27"/>
        <v>574.0455305474429</v>
      </c>
      <c r="E307" s="41">
        <f t="shared" si="28"/>
        <v>4138.6027462348775</v>
      </c>
      <c r="F307" s="41">
        <f t="shared" si="29"/>
        <v>340288.7155822309</v>
      </c>
      <c r="J307" s="41"/>
    </row>
    <row r="308" spans="1:10" ht="12.75">
      <c r="A308" s="35">
        <f t="shared" si="25"/>
        <v>284</v>
      </c>
      <c r="B308" s="37">
        <f t="shared" si="26"/>
        <v>45505</v>
      </c>
      <c r="C308" s="38">
        <f t="shared" si="24"/>
        <v>4712.64827678232</v>
      </c>
      <c r="D308" s="41">
        <f t="shared" si="27"/>
        <v>567.1478593037182</v>
      </c>
      <c r="E308" s="41">
        <f t="shared" si="28"/>
        <v>4145.500417478602</v>
      </c>
      <c r="F308" s="41">
        <f t="shared" si="29"/>
        <v>336143.21516475227</v>
      </c>
      <c r="J308" s="41"/>
    </row>
    <row r="309" spans="1:10" ht="12.75">
      <c r="A309" s="35">
        <f t="shared" si="25"/>
        <v>285</v>
      </c>
      <c r="B309" s="37">
        <f t="shared" si="26"/>
        <v>45536</v>
      </c>
      <c r="C309" s="38">
        <f t="shared" si="24"/>
        <v>4712.64827678232</v>
      </c>
      <c r="D309" s="41">
        <f t="shared" si="27"/>
        <v>560.2386919412538</v>
      </c>
      <c r="E309" s="41">
        <f t="shared" si="28"/>
        <v>4152.409584841066</v>
      </c>
      <c r="F309" s="41">
        <f t="shared" si="29"/>
        <v>331990.8055799112</v>
      </c>
      <c r="J309" s="41"/>
    </row>
    <row r="310" spans="1:10" ht="12.75">
      <c r="A310" s="35">
        <f t="shared" si="25"/>
        <v>286</v>
      </c>
      <c r="B310" s="37">
        <f t="shared" si="26"/>
        <v>45566</v>
      </c>
      <c r="C310" s="38">
        <f t="shared" si="24"/>
        <v>4712.64827678232</v>
      </c>
      <c r="D310" s="41">
        <f t="shared" si="27"/>
        <v>553.3180092998521</v>
      </c>
      <c r="E310" s="41">
        <f t="shared" si="28"/>
        <v>4159.330267482468</v>
      </c>
      <c r="F310" s="41">
        <f t="shared" si="29"/>
        <v>327831.4753124287</v>
      </c>
      <c r="J310" s="41"/>
    </row>
    <row r="311" spans="1:10" ht="12.75">
      <c r="A311" s="35">
        <f t="shared" si="25"/>
        <v>287</v>
      </c>
      <c r="B311" s="37">
        <f t="shared" si="26"/>
        <v>45597</v>
      </c>
      <c r="C311" s="38">
        <f t="shared" si="24"/>
        <v>4712.64827678232</v>
      </c>
      <c r="D311" s="41">
        <f t="shared" si="27"/>
        <v>546.3857921873812</v>
      </c>
      <c r="E311" s="41">
        <f t="shared" si="28"/>
        <v>4166.2624845949385</v>
      </c>
      <c r="F311" s="41">
        <f t="shared" si="29"/>
        <v>323665.2128278338</v>
      </c>
      <c r="J311" s="41"/>
    </row>
    <row r="312" spans="1:10" ht="12.75">
      <c r="A312" s="35">
        <f t="shared" si="25"/>
        <v>288</v>
      </c>
      <c r="B312" s="37">
        <f t="shared" si="26"/>
        <v>45627</v>
      </c>
      <c r="C312" s="38">
        <f t="shared" si="24"/>
        <v>4712.64827678232</v>
      </c>
      <c r="D312" s="41">
        <f t="shared" si="27"/>
        <v>539.442021379723</v>
      </c>
      <c r="E312" s="41">
        <f t="shared" si="28"/>
        <v>4173.206255402597</v>
      </c>
      <c r="F312" s="41">
        <f t="shared" si="29"/>
        <v>319492.0065724312</v>
      </c>
      <c r="G312" s="41">
        <f>SUM(D301:D312)</f>
        <v>6929.060807575006</v>
      </c>
      <c r="H312" s="41">
        <f>SUM(E301:E312)</f>
        <v>49622.71851381283</v>
      </c>
      <c r="J312" s="41"/>
    </row>
    <row r="313" spans="1:10" ht="12.75">
      <c r="A313" s="35">
        <f t="shared" si="25"/>
        <v>289</v>
      </c>
      <c r="B313" s="37">
        <f t="shared" si="26"/>
        <v>45658</v>
      </c>
      <c r="C313" s="38">
        <f t="shared" si="24"/>
        <v>4712.64827678232</v>
      </c>
      <c r="D313" s="41">
        <f t="shared" si="27"/>
        <v>532.4866776207186</v>
      </c>
      <c r="E313" s="41">
        <f t="shared" si="28"/>
        <v>4180.161599161602</v>
      </c>
      <c r="F313" s="41">
        <f t="shared" si="29"/>
        <v>315311.84497326956</v>
      </c>
      <c r="J313" s="41"/>
    </row>
    <row r="314" spans="1:10" ht="12.75">
      <c r="A314" s="35">
        <f t="shared" si="25"/>
        <v>290</v>
      </c>
      <c r="B314" s="37">
        <f t="shared" si="26"/>
        <v>45689</v>
      </c>
      <c r="C314" s="38">
        <f t="shared" si="24"/>
        <v>4712.64827678232</v>
      </c>
      <c r="D314" s="41">
        <f t="shared" si="27"/>
        <v>525.5197416221159</v>
      </c>
      <c r="E314" s="41">
        <f t="shared" si="28"/>
        <v>4187.128535160204</v>
      </c>
      <c r="F314" s="41">
        <f t="shared" si="29"/>
        <v>311124.71643810935</v>
      </c>
      <c r="J314" s="41"/>
    </row>
    <row r="315" spans="1:10" ht="12.75">
      <c r="A315" s="35">
        <f t="shared" si="25"/>
        <v>291</v>
      </c>
      <c r="B315" s="37">
        <f t="shared" si="26"/>
        <v>45717</v>
      </c>
      <c r="C315" s="38">
        <f t="shared" si="24"/>
        <v>4712.64827678232</v>
      </c>
      <c r="D315" s="41">
        <f t="shared" si="27"/>
        <v>518.5411940635156</v>
      </c>
      <c r="E315" s="41">
        <f t="shared" si="28"/>
        <v>4194.107082718804</v>
      </c>
      <c r="F315" s="41">
        <f t="shared" si="29"/>
        <v>306930.60935539054</v>
      </c>
      <c r="J315" s="41"/>
    </row>
    <row r="316" spans="1:10" ht="12.75">
      <c r="A316" s="35">
        <f t="shared" si="25"/>
        <v>292</v>
      </c>
      <c r="B316" s="37">
        <f t="shared" si="26"/>
        <v>45748</v>
      </c>
      <c r="C316" s="38">
        <f t="shared" si="24"/>
        <v>4712.64827678232</v>
      </c>
      <c r="D316" s="41">
        <f t="shared" si="27"/>
        <v>511.5510155923176</v>
      </c>
      <c r="E316" s="41">
        <f t="shared" si="28"/>
        <v>4201.097261190002</v>
      </c>
      <c r="F316" s="41">
        <f t="shared" si="29"/>
        <v>302729.51209420053</v>
      </c>
      <c r="J316" s="41"/>
    </row>
    <row r="317" spans="1:10" ht="12.75">
      <c r="A317" s="35">
        <f t="shared" si="25"/>
        <v>293</v>
      </c>
      <c r="B317" s="37">
        <f t="shared" si="26"/>
        <v>45778</v>
      </c>
      <c r="C317" s="38">
        <f t="shared" si="24"/>
        <v>4712.64827678232</v>
      </c>
      <c r="D317" s="41">
        <f t="shared" si="27"/>
        <v>504.5491868236675</v>
      </c>
      <c r="E317" s="41">
        <f t="shared" si="28"/>
        <v>4208.099089958652</v>
      </c>
      <c r="F317" s="41">
        <f t="shared" si="29"/>
        <v>298521.4130042419</v>
      </c>
      <c r="J317" s="41"/>
    </row>
    <row r="318" spans="1:10" ht="12.75">
      <c r="A318" s="35">
        <f t="shared" si="25"/>
        <v>294</v>
      </c>
      <c r="B318" s="37">
        <f t="shared" si="26"/>
        <v>45809</v>
      </c>
      <c r="C318" s="38">
        <f t="shared" si="24"/>
        <v>4712.64827678232</v>
      </c>
      <c r="D318" s="41">
        <f t="shared" si="27"/>
        <v>497.5356883404031</v>
      </c>
      <c r="E318" s="41">
        <f t="shared" si="28"/>
        <v>4215.112588441917</v>
      </c>
      <c r="F318" s="41">
        <f t="shared" si="29"/>
        <v>294306.30041579995</v>
      </c>
      <c r="J318" s="41"/>
    </row>
    <row r="319" spans="1:10" ht="12.75">
      <c r="A319" s="35">
        <f t="shared" si="25"/>
        <v>295</v>
      </c>
      <c r="B319" s="37">
        <f t="shared" si="26"/>
        <v>45839</v>
      </c>
      <c r="C319" s="38">
        <f t="shared" si="24"/>
        <v>4712.64827678232</v>
      </c>
      <c r="D319" s="41">
        <f t="shared" si="27"/>
        <v>490.510500693</v>
      </c>
      <c r="E319" s="41">
        <f t="shared" si="28"/>
        <v>4222.13777608932</v>
      </c>
      <c r="F319" s="41">
        <f t="shared" si="29"/>
        <v>290084.16263971064</v>
      </c>
      <c r="J319" s="41"/>
    </row>
    <row r="320" spans="1:10" ht="12.75">
      <c r="A320" s="35">
        <f t="shared" si="25"/>
        <v>296</v>
      </c>
      <c r="B320" s="37">
        <f t="shared" si="26"/>
        <v>45870</v>
      </c>
      <c r="C320" s="38">
        <f t="shared" si="24"/>
        <v>4712.64827678232</v>
      </c>
      <c r="D320" s="41">
        <f t="shared" si="27"/>
        <v>483.4736043995178</v>
      </c>
      <c r="E320" s="41">
        <f t="shared" si="28"/>
        <v>4229.174672382802</v>
      </c>
      <c r="F320" s="41">
        <f t="shared" si="29"/>
        <v>285854.9879673278</v>
      </c>
      <c r="J320" s="41"/>
    </row>
    <row r="321" spans="1:10" ht="12.75">
      <c r="A321" s="35">
        <f t="shared" si="25"/>
        <v>297</v>
      </c>
      <c r="B321" s="37">
        <f t="shared" si="26"/>
        <v>45901</v>
      </c>
      <c r="C321" s="38">
        <f t="shared" si="24"/>
        <v>4712.64827678232</v>
      </c>
      <c r="D321" s="41">
        <f t="shared" si="27"/>
        <v>476.42497994554634</v>
      </c>
      <c r="E321" s="41">
        <f t="shared" si="28"/>
        <v>4236.223296836773</v>
      </c>
      <c r="F321" s="41">
        <f t="shared" si="29"/>
        <v>281618.76467049104</v>
      </c>
      <c r="J321" s="41"/>
    </row>
    <row r="322" spans="1:10" ht="12.75">
      <c r="A322" s="35">
        <f t="shared" si="25"/>
        <v>298</v>
      </c>
      <c r="B322" s="37">
        <f t="shared" si="26"/>
        <v>45931</v>
      </c>
      <c r="C322" s="38">
        <f t="shared" si="24"/>
        <v>4712.64827678232</v>
      </c>
      <c r="D322" s="41">
        <f t="shared" si="27"/>
        <v>469.36460778415176</v>
      </c>
      <c r="E322" s="41">
        <f t="shared" si="28"/>
        <v>4243.283668998169</v>
      </c>
      <c r="F322" s="41">
        <f t="shared" si="29"/>
        <v>277375.4810014929</v>
      </c>
      <c r="J322" s="41"/>
    </row>
    <row r="323" spans="1:10" ht="12.75">
      <c r="A323" s="35">
        <f t="shared" si="25"/>
        <v>299</v>
      </c>
      <c r="B323" s="37">
        <f t="shared" si="26"/>
        <v>45962</v>
      </c>
      <c r="C323" s="38">
        <f t="shared" si="24"/>
        <v>4712.64827678232</v>
      </c>
      <c r="D323" s="41">
        <f t="shared" si="27"/>
        <v>462.29246833582147</v>
      </c>
      <c r="E323" s="41">
        <f t="shared" si="28"/>
        <v>4250.3558084464985</v>
      </c>
      <c r="F323" s="41">
        <f t="shared" si="29"/>
        <v>273125.1251930464</v>
      </c>
      <c r="J323" s="41"/>
    </row>
    <row r="324" spans="1:10" ht="12.75">
      <c r="A324" s="35">
        <f t="shared" si="25"/>
        <v>300</v>
      </c>
      <c r="B324" s="37">
        <f t="shared" si="26"/>
        <v>45992</v>
      </c>
      <c r="C324" s="38">
        <f t="shared" si="24"/>
        <v>4712.64827678232</v>
      </c>
      <c r="D324" s="41">
        <f t="shared" si="27"/>
        <v>455.2085419884107</v>
      </c>
      <c r="E324" s="41">
        <f t="shared" si="28"/>
        <v>4257.439734793909</v>
      </c>
      <c r="F324" s="41">
        <f t="shared" si="29"/>
        <v>268867.6854582525</v>
      </c>
      <c r="G324" s="41">
        <f>SUM(D313:D324)</f>
        <v>5927.458207209186</v>
      </c>
      <c r="H324" s="41">
        <f>SUM(E313:E324)</f>
        <v>50624.32111417865</v>
      </c>
      <c r="J324" s="41"/>
    </row>
    <row r="325" spans="1:10" ht="12.75">
      <c r="A325" s="35">
        <f t="shared" si="25"/>
        <v>301</v>
      </c>
      <c r="B325" s="37">
        <f t="shared" si="26"/>
        <v>46023</v>
      </c>
      <c r="C325" s="38">
        <f t="shared" si="24"/>
        <v>4712.64827678232</v>
      </c>
      <c r="D325" s="41">
        <f t="shared" si="27"/>
        <v>448.11280909708745</v>
      </c>
      <c r="E325" s="41">
        <f t="shared" si="28"/>
        <v>4264.535467685232</v>
      </c>
      <c r="F325" s="41">
        <f t="shared" si="29"/>
        <v>264603.14999056724</v>
      </c>
      <c r="J325" s="41"/>
    </row>
    <row r="326" spans="1:10" ht="12.75">
      <c r="A326" s="35">
        <f t="shared" si="25"/>
        <v>302</v>
      </c>
      <c r="B326" s="37">
        <f t="shared" si="26"/>
        <v>46054</v>
      </c>
      <c r="C326" s="38">
        <f t="shared" si="24"/>
        <v>4712.64827678232</v>
      </c>
      <c r="D326" s="41">
        <f t="shared" si="27"/>
        <v>441.0052499842787</v>
      </c>
      <c r="E326" s="41">
        <f t="shared" si="28"/>
        <v>4271.643026798041</v>
      </c>
      <c r="F326" s="41">
        <f t="shared" si="29"/>
        <v>260331.5069637692</v>
      </c>
      <c r="J326" s="41"/>
    </row>
    <row r="327" spans="1:10" ht="12.75">
      <c r="A327" s="35">
        <f t="shared" si="25"/>
        <v>303</v>
      </c>
      <c r="B327" s="37">
        <f t="shared" si="26"/>
        <v>46082</v>
      </c>
      <c r="C327" s="38">
        <f t="shared" si="24"/>
        <v>4712.64827678232</v>
      </c>
      <c r="D327" s="41">
        <f t="shared" si="27"/>
        <v>433.8858449396153</v>
      </c>
      <c r="E327" s="41">
        <f t="shared" si="28"/>
        <v>4278.762431842704</v>
      </c>
      <c r="F327" s="41">
        <f t="shared" si="29"/>
        <v>256052.7445319265</v>
      </c>
      <c r="J327" s="41"/>
    </row>
    <row r="328" spans="1:10" ht="12.75">
      <c r="A328" s="35">
        <f t="shared" si="25"/>
        <v>304</v>
      </c>
      <c r="B328" s="37">
        <f t="shared" si="26"/>
        <v>46113</v>
      </c>
      <c r="C328" s="38">
        <f t="shared" si="24"/>
        <v>4712.64827678232</v>
      </c>
      <c r="D328" s="41">
        <f t="shared" si="27"/>
        <v>426.7545742198775</v>
      </c>
      <c r="E328" s="41">
        <f t="shared" si="28"/>
        <v>4285.893702562443</v>
      </c>
      <c r="F328" s="41">
        <f t="shared" si="29"/>
        <v>251766.85082936406</v>
      </c>
      <c r="J328" s="41"/>
    </row>
    <row r="329" spans="1:10" ht="12.75">
      <c r="A329" s="35">
        <f t="shared" si="25"/>
        <v>305</v>
      </c>
      <c r="B329" s="37">
        <f t="shared" si="26"/>
        <v>46143</v>
      </c>
      <c r="C329" s="38">
        <f t="shared" si="24"/>
        <v>4712.64827678232</v>
      </c>
      <c r="D329" s="41">
        <f t="shared" si="27"/>
        <v>419.6114180489401</v>
      </c>
      <c r="E329" s="41">
        <f t="shared" si="28"/>
        <v>4293.03685873338</v>
      </c>
      <c r="F329" s="41">
        <f t="shared" si="29"/>
        <v>247473.8139706307</v>
      </c>
      <c r="J329" s="41"/>
    </row>
    <row r="330" spans="1:10" ht="12.75">
      <c r="A330" s="35">
        <f t="shared" si="25"/>
        <v>306</v>
      </c>
      <c r="B330" s="37">
        <f t="shared" si="26"/>
        <v>46174</v>
      </c>
      <c r="C330" s="38">
        <f t="shared" si="24"/>
        <v>4712.64827678232</v>
      </c>
      <c r="D330" s="41">
        <f t="shared" si="27"/>
        <v>412.4563566177178</v>
      </c>
      <c r="E330" s="41">
        <f t="shared" si="28"/>
        <v>4300.191920164602</v>
      </c>
      <c r="F330" s="41">
        <f t="shared" si="29"/>
        <v>243173.6220504661</v>
      </c>
      <c r="J330" s="41"/>
    </row>
    <row r="331" spans="1:10" ht="12.75">
      <c r="A331" s="35">
        <f t="shared" si="25"/>
        <v>307</v>
      </c>
      <c r="B331" s="37">
        <f t="shared" si="26"/>
        <v>46204</v>
      </c>
      <c r="C331" s="38">
        <f t="shared" si="24"/>
        <v>4712.64827678232</v>
      </c>
      <c r="D331" s="41">
        <f t="shared" si="27"/>
        <v>405.2893700841102</v>
      </c>
      <c r="E331" s="41">
        <f t="shared" si="28"/>
        <v>4307.3589066982095</v>
      </c>
      <c r="F331" s="41">
        <f t="shared" si="29"/>
        <v>238866.2631437679</v>
      </c>
      <c r="J331" s="41"/>
    </row>
    <row r="332" spans="1:10" ht="12.75">
      <c r="A332" s="35">
        <f t="shared" si="25"/>
        <v>308</v>
      </c>
      <c r="B332" s="37">
        <f t="shared" si="26"/>
        <v>46235</v>
      </c>
      <c r="C332" s="38">
        <f t="shared" si="24"/>
        <v>4712.64827678232</v>
      </c>
      <c r="D332" s="41">
        <f t="shared" si="27"/>
        <v>398.1104385729465</v>
      </c>
      <c r="E332" s="41">
        <f t="shared" si="28"/>
        <v>4314.537838209373</v>
      </c>
      <c r="F332" s="41">
        <f t="shared" si="29"/>
        <v>234551.72530555853</v>
      </c>
      <c r="J332" s="41"/>
    </row>
    <row r="333" spans="1:10" ht="12.75">
      <c r="A333" s="35">
        <f t="shared" si="25"/>
        <v>309</v>
      </c>
      <c r="B333" s="37">
        <f t="shared" si="26"/>
        <v>46266</v>
      </c>
      <c r="C333" s="38">
        <f t="shared" si="24"/>
        <v>4712.64827678232</v>
      </c>
      <c r="D333" s="41">
        <f t="shared" si="27"/>
        <v>390.9195421759309</v>
      </c>
      <c r="E333" s="41">
        <f t="shared" si="28"/>
        <v>4321.7287346063895</v>
      </c>
      <c r="F333" s="41">
        <f t="shared" si="29"/>
        <v>230229.99657095215</v>
      </c>
      <c r="J333" s="41"/>
    </row>
    <row r="334" spans="1:10" ht="12.75">
      <c r="A334" s="35">
        <f t="shared" si="25"/>
        <v>310</v>
      </c>
      <c r="B334" s="37">
        <f t="shared" si="26"/>
        <v>46296</v>
      </c>
      <c r="C334" s="38">
        <f t="shared" si="24"/>
        <v>4712.64827678232</v>
      </c>
      <c r="D334" s="41">
        <f t="shared" si="27"/>
        <v>383.7166609515869</v>
      </c>
      <c r="E334" s="41">
        <f t="shared" si="28"/>
        <v>4328.931615830733</v>
      </c>
      <c r="F334" s="41">
        <f t="shared" si="29"/>
        <v>225901.06495512143</v>
      </c>
      <c r="J334" s="41"/>
    </row>
    <row r="335" spans="1:10" ht="12.75">
      <c r="A335" s="35">
        <f t="shared" si="25"/>
        <v>311</v>
      </c>
      <c r="B335" s="37">
        <f t="shared" si="26"/>
        <v>46327</v>
      </c>
      <c r="C335" s="38">
        <f t="shared" si="24"/>
        <v>4712.64827678232</v>
      </c>
      <c r="D335" s="41">
        <f t="shared" si="27"/>
        <v>376.5017749252024</v>
      </c>
      <c r="E335" s="41">
        <f t="shared" si="28"/>
        <v>4336.146501857118</v>
      </c>
      <c r="F335" s="41">
        <f t="shared" si="29"/>
        <v>221564.9184532643</v>
      </c>
      <c r="J335" s="41"/>
    </row>
    <row r="336" spans="1:10" ht="12.75">
      <c r="A336" s="35">
        <f t="shared" si="25"/>
        <v>312</v>
      </c>
      <c r="B336" s="37">
        <f t="shared" si="26"/>
        <v>46357</v>
      </c>
      <c r="C336" s="38">
        <f t="shared" si="24"/>
        <v>4712.64827678232</v>
      </c>
      <c r="D336" s="41">
        <f t="shared" si="27"/>
        <v>369.2748640887739</v>
      </c>
      <c r="E336" s="41">
        <f t="shared" si="28"/>
        <v>4343.373412693546</v>
      </c>
      <c r="F336" s="41">
        <f t="shared" si="29"/>
        <v>217221.54504057075</v>
      </c>
      <c r="G336" s="41">
        <f>SUM(D325:D336)</f>
        <v>4905.638903706066</v>
      </c>
      <c r="H336" s="41">
        <f>SUM(E325:E336)</f>
        <v>51646.14041768177</v>
      </c>
      <c r="J336" s="41"/>
    </row>
    <row r="337" spans="1:10" ht="12.75">
      <c r="A337" s="35">
        <f t="shared" si="25"/>
        <v>313</v>
      </c>
      <c r="B337" s="37">
        <f t="shared" si="26"/>
        <v>46388</v>
      </c>
      <c r="C337" s="38">
        <f t="shared" si="24"/>
        <v>4712.64827678232</v>
      </c>
      <c r="D337" s="41">
        <f t="shared" si="27"/>
        <v>362.03590840095126</v>
      </c>
      <c r="E337" s="41">
        <f t="shared" si="28"/>
        <v>4350.6123683813685</v>
      </c>
      <c r="F337" s="41">
        <f t="shared" si="29"/>
        <v>212870.93267218937</v>
      </c>
      <c r="J337" s="41"/>
    </row>
    <row r="338" spans="1:10" ht="12.75">
      <c r="A338" s="35">
        <f t="shared" si="25"/>
        <v>314</v>
      </c>
      <c r="B338" s="37">
        <f t="shared" si="26"/>
        <v>46419</v>
      </c>
      <c r="C338" s="38">
        <f t="shared" si="24"/>
        <v>4712.64827678232</v>
      </c>
      <c r="D338" s="41">
        <f t="shared" si="27"/>
        <v>354.7848877869823</v>
      </c>
      <c r="E338" s="41">
        <f t="shared" si="28"/>
        <v>4357.863388995338</v>
      </c>
      <c r="F338" s="41">
        <f t="shared" si="29"/>
        <v>208513.06928319403</v>
      </c>
      <c r="J338" s="41"/>
    </row>
    <row r="339" spans="1:10" ht="12.75">
      <c r="A339" s="35">
        <f t="shared" si="25"/>
        <v>315</v>
      </c>
      <c r="B339" s="37">
        <f t="shared" si="26"/>
        <v>46447</v>
      </c>
      <c r="C339" s="38">
        <f t="shared" si="24"/>
        <v>4712.64827678232</v>
      </c>
      <c r="D339" s="41">
        <f t="shared" si="27"/>
        <v>347.52178213865676</v>
      </c>
      <c r="E339" s="41">
        <f t="shared" si="28"/>
        <v>4365.126494643663</v>
      </c>
      <c r="F339" s="41">
        <f t="shared" si="29"/>
        <v>204147.94278855037</v>
      </c>
      <c r="J339" s="41"/>
    </row>
    <row r="340" spans="1:10" ht="12.75">
      <c r="A340" s="35">
        <f t="shared" si="25"/>
        <v>316</v>
      </c>
      <c r="B340" s="37">
        <f t="shared" si="26"/>
        <v>46478</v>
      </c>
      <c r="C340" s="38">
        <f t="shared" si="24"/>
        <v>4712.64827678232</v>
      </c>
      <c r="D340" s="41">
        <f t="shared" si="27"/>
        <v>340.2465713142506</v>
      </c>
      <c r="E340" s="41">
        <f t="shared" si="28"/>
        <v>4372.401705468069</v>
      </c>
      <c r="F340" s="41">
        <f t="shared" si="29"/>
        <v>199775.5410830823</v>
      </c>
      <c r="J340" s="41"/>
    </row>
    <row r="341" spans="1:10" ht="12.75">
      <c r="A341" s="35">
        <f t="shared" si="25"/>
        <v>317</v>
      </c>
      <c r="B341" s="37">
        <f t="shared" si="26"/>
        <v>46508</v>
      </c>
      <c r="C341" s="38">
        <f t="shared" si="24"/>
        <v>4712.64827678232</v>
      </c>
      <c r="D341" s="41">
        <f t="shared" si="27"/>
        <v>332.9592351384705</v>
      </c>
      <c r="E341" s="41">
        <f t="shared" si="28"/>
        <v>4379.689041643849</v>
      </c>
      <c r="F341" s="41">
        <f t="shared" si="29"/>
        <v>195395.85204143845</v>
      </c>
      <c r="J341" s="41"/>
    </row>
    <row r="342" spans="1:10" ht="12.75">
      <c r="A342" s="35">
        <f t="shared" si="25"/>
        <v>318</v>
      </c>
      <c r="B342" s="37">
        <f t="shared" si="26"/>
        <v>46539</v>
      </c>
      <c r="C342" s="38">
        <f t="shared" si="24"/>
        <v>4712.64827678232</v>
      </c>
      <c r="D342" s="41">
        <f t="shared" si="27"/>
        <v>325.6597534023974</v>
      </c>
      <c r="E342" s="41">
        <f t="shared" si="28"/>
        <v>4386.988523379922</v>
      </c>
      <c r="F342" s="41">
        <f t="shared" si="29"/>
        <v>191008.86351805853</v>
      </c>
      <c r="J342" s="41"/>
    </row>
    <row r="343" spans="1:10" ht="12.75">
      <c r="A343" s="35">
        <f t="shared" si="25"/>
        <v>319</v>
      </c>
      <c r="B343" s="37">
        <f t="shared" si="26"/>
        <v>46569</v>
      </c>
      <c r="C343" s="38">
        <f t="shared" si="24"/>
        <v>4712.64827678232</v>
      </c>
      <c r="D343" s="41">
        <f t="shared" si="27"/>
        <v>318.3481058634309</v>
      </c>
      <c r="E343" s="41">
        <f t="shared" si="28"/>
        <v>4394.300170918889</v>
      </c>
      <c r="F343" s="41">
        <f t="shared" si="29"/>
        <v>186614.56334713963</v>
      </c>
      <c r="J343" s="41"/>
    </row>
    <row r="344" spans="1:10" ht="12.75">
      <c r="A344" s="35">
        <f t="shared" si="25"/>
        <v>320</v>
      </c>
      <c r="B344" s="37">
        <f t="shared" si="26"/>
        <v>46600</v>
      </c>
      <c r="C344" s="38">
        <f t="shared" si="24"/>
        <v>4712.64827678232</v>
      </c>
      <c r="D344" s="41">
        <f t="shared" si="27"/>
        <v>311.02427224523274</v>
      </c>
      <c r="E344" s="41">
        <f t="shared" si="28"/>
        <v>4401.624004537087</v>
      </c>
      <c r="F344" s="41">
        <f t="shared" si="29"/>
        <v>182212.93934260253</v>
      </c>
      <c r="J344" s="41"/>
    </row>
    <row r="345" spans="1:10" ht="12.75">
      <c r="A345" s="35">
        <f t="shared" si="25"/>
        <v>321</v>
      </c>
      <c r="B345" s="37">
        <f t="shared" si="26"/>
        <v>46631</v>
      </c>
      <c r="C345" s="38">
        <f aca="true" t="shared" si="30" ref="C345:C383">IF(A345&lt;&gt;"",$B$18,"")</f>
        <v>4712.64827678232</v>
      </c>
      <c r="D345" s="41">
        <f t="shared" si="27"/>
        <v>303.6882322376709</v>
      </c>
      <c r="E345" s="41">
        <f t="shared" si="28"/>
        <v>4408.9600445446495</v>
      </c>
      <c r="F345" s="41">
        <f t="shared" si="29"/>
        <v>177803.97929805788</v>
      </c>
      <c r="J345" s="41"/>
    </row>
    <row r="346" spans="1:10" ht="12.75">
      <c r="A346" s="35">
        <f aca="true" t="shared" si="31" ref="A346:A383">IF(A345&lt;$B$17,A345+1,"")</f>
        <v>322</v>
      </c>
      <c r="B346" s="37">
        <f aca="true" t="shared" si="32" ref="B346:B383">IF(A346&lt;&gt;"",DATE(YEAR(B345),MONTH(B345)+12/$B$10,DAY(B345)),"")</f>
        <v>46661</v>
      </c>
      <c r="C346" s="38">
        <f t="shared" si="30"/>
        <v>4712.64827678232</v>
      </c>
      <c r="D346" s="41">
        <f aca="true" t="shared" si="33" ref="D346:D383">IF(A346&lt;&gt;"",F345*B$9%/$B$10,"")</f>
        <v>296.3399654967631</v>
      </c>
      <c r="E346" s="41">
        <f aca="true" t="shared" si="34" ref="E346:E383">IF(A346&lt;&gt;"",C346-D346,"")</f>
        <v>4416.308311285557</v>
      </c>
      <c r="F346" s="41">
        <f aca="true" t="shared" si="35" ref="F346:F383">IF(A346&lt;&gt;"",F345-E346,"")</f>
        <v>173387.6709867723</v>
      </c>
      <c r="J346" s="41"/>
    </row>
    <row r="347" spans="1:10" ht="12.75">
      <c r="A347" s="35">
        <f t="shared" si="31"/>
        <v>323</v>
      </c>
      <c r="B347" s="37">
        <f t="shared" si="32"/>
        <v>46692</v>
      </c>
      <c r="C347" s="38">
        <f t="shared" si="30"/>
        <v>4712.64827678232</v>
      </c>
      <c r="D347" s="41">
        <f t="shared" si="33"/>
        <v>288.9794516446205</v>
      </c>
      <c r="E347" s="41">
        <f t="shared" si="34"/>
        <v>4423.668825137699</v>
      </c>
      <c r="F347" s="41">
        <f t="shared" si="35"/>
        <v>168964.00216163462</v>
      </c>
      <c r="J347" s="41"/>
    </row>
    <row r="348" spans="1:10" ht="12.75">
      <c r="A348" s="35">
        <f t="shared" si="31"/>
        <v>324</v>
      </c>
      <c r="B348" s="37">
        <f t="shared" si="32"/>
        <v>46722</v>
      </c>
      <c r="C348" s="38">
        <f t="shared" si="30"/>
        <v>4712.64827678232</v>
      </c>
      <c r="D348" s="41">
        <f t="shared" si="33"/>
        <v>281.60667026939103</v>
      </c>
      <c r="E348" s="41">
        <f t="shared" si="34"/>
        <v>4431.041606512929</v>
      </c>
      <c r="F348" s="41">
        <f t="shared" si="35"/>
        <v>164532.96055512168</v>
      </c>
      <c r="G348" s="41">
        <f>SUM(D337:D348)</f>
        <v>3863.1948359388175</v>
      </c>
      <c r="H348" s="41">
        <f>SUM(E337:E348)</f>
        <v>52688.58448544903</v>
      </c>
      <c r="J348" s="41"/>
    </row>
    <row r="349" spans="1:10" ht="12.75">
      <c r="A349" s="35">
        <f t="shared" si="31"/>
        <v>325</v>
      </c>
      <c r="B349" s="37">
        <f t="shared" si="32"/>
        <v>46753</v>
      </c>
      <c r="C349" s="38">
        <f t="shared" si="30"/>
        <v>4712.64827678232</v>
      </c>
      <c r="D349" s="41">
        <f t="shared" si="33"/>
        <v>274.22160092520284</v>
      </c>
      <c r="E349" s="41">
        <f t="shared" si="34"/>
        <v>4438.4266758571175</v>
      </c>
      <c r="F349" s="41">
        <f t="shared" si="35"/>
        <v>160094.53387926455</v>
      </c>
      <c r="J349" s="41"/>
    </row>
    <row r="350" spans="1:10" ht="12.75">
      <c r="A350" s="35">
        <f t="shared" si="31"/>
        <v>326</v>
      </c>
      <c r="B350" s="37">
        <f t="shared" si="32"/>
        <v>46784</v>
      </c>
      <c r="C350" s="38">
        <f t="shared" si="30"/>
        <v>4712.64827678232</v>
      </c>
      <c r="D350" s="41">
        <f t="shared" si="33"/>
        <v>266.8242231321076</v>
      </c>
      <c r="E350" s="41">
        <f t="shared" si="34"/>
        <v>4445.824053650213</v>
      </c>
      <c r="F350" s="41">
        <f t="shared" si="35"/>
        <v>155648.70982561435</v>
      </c>
      <c r="J350" s="41"/>
    </row>
    <row r="351" spans="1:10" ht="12.75">
      <c r="A351" s="35">
        <f t="shared" si="31"/>
        <v>327</v>
      </c>
      <c r="B351" s="37">
        <f t="shared" si="32"/>
        <v>46813</v>
      </c>
      <c r="C351" s="38">
        <f t="shared" si="30"/>
        <v>4712.64827678232</v>
      </c>
      <c r="D351" s="41">
        <f t="shared" si="33"/>
        <v>259.4145163760239</v>
      </c>
      <c r="E351" s="41">
        <f t="shared" si="34"/>
        <v>4453.233760406296</v>
      </c>
      <c r="F351" s="41">
        <f t="shared" si="35"/>
        <v>151195.47606520806</v>
      </c>
      <c r="J351" s="41"/>
    </row>
    <row r="352" spans="1:10" ht="12.75">
      <c r="A352" s="35">
        <f t="shared" si="31"/>
        <v>328</v>
      </c>
      <c r="B352" s="37">
        <f t="shared" si="32"/>
        <v>46844</v>
      </c>
      <c r="C352" s="38">
        <f t="shared" si="30"/>
        <v>4712.64827678232</v>
      </c>
      <c r="D352" s="41">
        <f t="shared" si="33"/>
        <v>251.99246010868012</v>
      </c>
      <c r="E352" s="41">
        <f t="shared" si="34"/>
        <v>4460.6558166736395</v>
      </c>
      <c r="F352" s="41">
        <f t="shared" si="35"/>
        <v>146734.8202485344</v>
      </c>
      <c r="J352" s="41"/>
    </row>
    <row r="353" spans="1:10" ht="12.75">
      <c r="A353" s="35">
        <f t="shared" si="31"/>
        <v>329</v>
      </c>
      <c r="B353" s="37">
        <f t="shared" si="32"/>
        <v>46874</v>
      </c>
      <c r="C353" s="38">
        <f t="shared" si="30"/>
        <v>4712.64827678232</v>
      </c>
      <c r="D353" s="41">
        <f t="shared" si="33"/>
        <v>244.55803374755735</v>
      </c>
      <c r="E353" s="41">
        <f t="shared" si="34"/>
        <v>4468.090243034762</v>
      </c>
      <c r="F353" s="41">
        <f t="shared" si="35"/>
        <v>142266.73000549964</v>
      </c>
      <c r="J353" s="41"/>
    </row>
    <row r="354" spans="1:10" ht="12.75">
      <c r="A354" s="35">
        <f t="shared" si="31"/>
        <v>330</v>
      </c>
      <c r="B354" s="37">
        <f t="shared" si="32"/>
        <v>46905</v>
      </c>
      <c r="C354" s="38">
        <f t="shared" si="30"/>
        <v>4712.64827678232</v>
      </c>
      <c r="D354" s="41">
        <f t="shared" si="33"/>
        <v>237.11121667583276</v>
      </c>
      <c r="E354" s="41">
        <f t="shared" si="34"/>
        <v>4475.537060106487</v>
      </c>
      <c r="F354" s="41">
        <f t="shared" si="35"/>
        <v>137791.19294539315</v>
      </c>
      <c r="J354" s="41"/>
    </row>
    <row r="355" spans="1:10" ht="12.75">
      <c r="A355" s="35">
        <f t="shared" si="31"/>
        <v>331</v>
      </c>
      <c r="B355" s="37">
        <f t="shared" si="32"/>
        <v>46935</v>
      </c>
      <c r="C355" s="38">
        <f t="shared" si="30"/>
        <v>4712.64827678232</v>
      </c>
      <c r="D355" s="41">
        <f t="shared" si="33"/>
        <v>229.65198824232195</v>
      </c>
      <c r="E355" s="41">
        <f t="shared" si="34"/>
        <v>4482.996288539998</v>
      </c>
      <c r="F355" s="41">
        <f t="shared" si="35"/>
        <v>133308.19665685316</v>
      </c>
      <c r="J355" s="41"/>
    </row>
    <row r="356" spans="1:10" ht="12.75">
      <c r="A356" s="35">
        <f t="shared" si="31"/>
        <v>332</v>
      </c>
      <c r="B356" s="37">
        <f t="shared" si="32"/>
        <v>46966</v>
      </c>
      <c r="C356" s="38">
        <f t="shared" si="30"/>
        <v>4712.64827678232</v>
      </c>
      <c r="D356" s="41">
        <f t="shared" si="33"/>
        <v>222.18032776142195</v>
      </c>
      <c r="E356" s="41">
        <f t="shared" si="34"/>
        <v>4490.467949020898</v>
      </c>
      <c r="F356" s="41">
        <f t="shared" si="35"/>
        <v>128817.72870783227</v>
      </c>
      <c r="J356" s="41"/>
    </row>
    <row r="357" spans="1:10" ht="12.75">
      <c r="A357" s="35">
        <f t="shared" si="31"/>
        <v>333</v>
      </c>
      <c r="B357" s="37">
        <f t="shared" si="32"/>
        <v>46997</v>
      </c>
      <c r="C357" s="38">
        <f t="shared" si="30"/>
        <v>4712.64827678232</v>
      </c>
      <c r="D357" s="41">
        <f t="shared" si="33"/>
        <v>214.69621451305377</v>
      </c>
      <c r="E357" s="41">
        <f t="shared" si="34"/>
        <v>4497.952062269266</v>
      </c>
      <c r="F357" s="41">
        <f t="shared" si="35"/>
        <v>124319.776645563</v>
      </c>
      <c r="J357" s="41"/>
    </row>
    <row r="358" spans="1:10" ht="12.75">
      <c r="A358" s="35">
        <f t="shared" si="31"/>
        <v>334</v>
      </c>
      <c r="B358" s="37">
        <f t="shared" si="32"/>
        <v>47027</v>
      </c>
      <c r="C358" s="38">
        <f t="shared" si="30"/>
        <v>4712.64827678232</v>
      </c>
      <c r="D358" s="41">
        <f t="shared" si="33"/>
        <v>207.199627742605</v>
      </c>
      <c r="E358" s="41">
        <f t="shared" si="34"/>
        <v>4505.448649039715</v>
      </c>
      <c r="F358" s="41">
        <f t="shared" si="35"/>
        <v>119814.3279965233</v>
      </c>
      <c r="J358" s="41"/>
    </row>
    <row r="359" spans="1:10" ht="12.75">
      <c r="A359" s="35">
        <f t="shared" si="31"/>
        <v>335</v>
      </c>
      <c r="B359" s="37">
        <f t="shared" si="32"/>
        <v>47058</v>
      </c>
      <c r="C359" s="38">
        <f t="shared" si="30"/>
        <v>4712.64827678232</v>
      </c>
      <c r="D359" s="41">
        <f t="shared" si="33"/>
        <v>199.69054666087217</v>
      </c>
      <c r="E359" s="41">
        <f t="shared" si="34"/>
        <v>4512.957730121448</v>
      </c>
      <c r="F359" s="41">
        <f t="shared" si="35"/>
        <v>115301.37026640185</v>
      </c>
      <c r="J359" s="41"/>
    </row>
    <row r="360" spans="1:10" ht="12.75">
      <c r="A360" s="35">
        <f t="shared" si="31"/>
        <v>336</v>
      </c>
      <c r="B360" s="37">
        <f t="shared" si="32"/>
        <v>47088</v>
      </c>
      <c r="C360" s="38">
        <f t="shared" si="30"/>
        <v>4712.64827678232</v>
      </c>
      <c r="D360" s="41">
        <f t="shared" si="33"/>
        <v>192.16895044400306</v>
      </c>
      <c r="E360" s="41">
        <f t="shared" si="34"/>
        <v>4520.479326338317</v>
      </c>
      <c r="F360" s="41">
        <f t="shared" si="35"/>
        <v>110780.89094006353</v>
      </c>
      <c r="G360" s="41">
        <f>SUM(D349:D360)</f>
        <v>2799.7097063296833</v>
      </c>
      <c r="H360" s="41">
        <f>SUM(E349:E360)</f>
        <v>53752.06961505816</v>
      </c>
      <c r="J360" s="41"/>
    </row>
    <row r="361" spans="1:10" ht="12.75">
      <c r="A361" s="35">
        <f t="shared" si="31"/>
        <v>337</v>
      </c>
      <c r="B361" s="37">
        <f t="shared" si="32"/>
        <v>47119</v>
      </c>
      <c r="C361" s="38">
        <f t="shared" si="30"/>
        <v>4712.64827678232</v>
      </c>
      <c r="D361" s="41">
        <f t="shared" si="33"/>
        <v>184.6348182334392</v>
      </c>
      <c r="E361" s="41">
        <f t="shared" si="34"/>
        <v>4528.01345854888</v>
      </c>
      <c r="F361" s="41">
        <f t="shared" si="35"/>
        <v>106252.87748151465</v>
      </c>
      <c r="J361" s="41"/>
    </row>
    <row r="362" spans="1:10" ht="12.75">
      <c r="A362" s="35">
        <f t="shared" si="31"/>
        <v>338</v>
      </c>
      <c r="B362" s="37">
        <f t="shared" si="32"/>
        <v>47150</v>
      </c>
      <c r="C362" s="38">
        <f t="shared" si="30"/>
        <v>4712.64827678232</v>
      </c>
      <c r="D362" s="41">
        <f t="shared" si="33"/>
        <v>177.08812913585777</v>
      </c>
      <c r="E362" s="41">
        <f t="shared" si="34"/>
        <v>4535.560147646463</v>
      </c>
      <c r="F362" s="41">
        <f t="shared" si="35"/>
        <v>101717.31733386818</v>
      </c>
      <c r="J362" s="41"/>
    </row>
    <row r="363" spans="1:10" ht="12.75">
      <c r="A363" s="35">
        <f t="shared" si="31"/>
        <v>339</v>
      </c>
      <c r="B363" s="37">
        <f t="shared" si="32"/>
        <v>47178</v>
      </c>
      <c r="C363" s="38">
        <f t="shared" si="30"/>
        <v>4712.64827678232</v>
      </c>
      <c r="D363" s="41">
        <f t="shared" si="33"/>
        <v>169.52886222311363</v>
      </c>
      <c r="E363" s="41">
        <f t="shared" si="34"/>
        <v>4543.119414559206</v>
      </c>
      <c r="F363" s="41">
        <f t="shared" si="35"/>
        <v>97174.19791930898</v>
      </c>
      <c r="J363" s="41"/>
    </row>
    <row r="364" spans="1:10" ht="12.75">
      <c r="A364" s="35">
        <f t="shared" si="31"/>
        <v>340</v>
      </c>
      <c r="B364" s="37">
        <f t="shared" si="32"/>
        <v>47209</v>
      </c>
      <c r="C364" s="38">
        <f t="shared" si="30"/>
        <v>4712.64827678232</v>
      </c>
      <c r="D364" s="41">
        <f t="shared" si="33"/>
        <v>161.95699653218165</v>
      </c>
      <c r="E364" s="41">
        <f t="shared" si="34"/>
        <v>4550.691280250138</v>
      </c>
      <c r="F364" s="41">
        <f t="shared" si="35"/>
        <v>92623.50663905885</v>
      </c>
      <c r="J364" s="41"/>
    </row>
    <row r="365" spans="1:10" ht="12.75">
      <c r="A365" s="35">
        <f t="shared" si="31"/>
        <v>341</v>
      </c>
      <c r="B365" s="37">
        <f t="shared" si="32"/>
        <v>47239</v>
      </c>
      <c r="C365" s="38">
        <f t="shared" si="30"/>
        <v>4712.64827678232</v>
      </c>
      <c r="D365" s="41">
        <f t="shared" si="33"/>
        <v>154.37251106509808</v>
      </c>
      <c r="E365" s="41">
        <f t="shared" si="34"/>
        <v>4558.2757657172215</v>
      </c>
      <c r="F365" s="41">
        <f t="shared" si="35"/>
        <v>88065.23087334163</v>
      </c>
      <c r="J365" s="41"/>
    </row>
    <row r="366" spans="1:10" ht="12.75">
      <c r="A366" s="35">
        <f t="shared" si="31"/>
        <v>342</v>
      </c>
      <c r="B366" s="37">
        <f t="shared" si="32"/>
        <v>47270</v>
      </c>
      <c r="C366" s="38">
        <f t="shared" si="30"/>
        <v>4712.64827678232</v>
      </c>
      <c r="D366" s="41">
        <f t="shared" si="33"/>
        <v>146.7753847889027</v>
      </c>
      <c r="E366" s="41">
        <f t="shared" si="34"/>
        <v>4565.872891993417</v>
      </c>
      <c r="F366" s="41">
        <f t="shared" si="35"/>
        <v>83499.3579813482</v>
      </c>
      <c r="J366" s="41"/>
    </row>
    <row r="367" spans="1:10" ht="12.75">
      <c r="A367" s="35">
        <f t="shared" si="31"/>
        <v>343</v>
      </c>
      <c r="B367" s="37">
        <f t="shared" si="32"/>
        <v>47300</v>
      </c>
      <c r="C367" s="38">
        <f t="shared" si="30"/>
        <v>4712.64827678232</v>
      </c>
      <c r="D367" s="41">
        <f t="shared" si="33"/>
        <v>139.16559663558033</v>
      </c>
      <c r="E367" s="41">
        <f t="shared" si="34"/>
        <v>4573.48268014674</v>
      </c>
      <c r="F367" s="41">
        <f t="shared" si="35"/>
        <v>78925.87530120146</v>
      </c>
      <c r="J367" s="41"/>
    </row>
    <row r="368" spans="1:10" ht="12.75">
      <c r="A368" s="35">
        <f t="shared" si="31"/>
        <v>344</v>
      </c>
      <c r="B368" s="37">
        <f t="shared" si="32"/>
        <v>47331</v>
      </c>
      <c r="C368" s="38">
        <f t="shared" si="30"/>
        <v>4712.64827678232</v>
      </c>
      <c r="D368" s="41">
        <f t="shared" si="33"/>
        <v>131.54312550200243</v>
      </c>
      <c r="E368" s="41">
        <f t="shared" si="34"/>
        <v>4581.105151280318</v>
      </c>
      <c r="F368" s="41">
        <f t="shared" si="35"/>
        <v>74344.77014992114</v>
      </c>
      <c r="J368" s="41"/>
    </row>
    <row r="369" spans="1:10" ht="12.75">
      <c r="A369" s="35">
        <f t="shared" si="31"/>
        <v>345</v>
      </c>
      <c r="B369" s="37">
        <f t="shared" si="32"/>
        <v>47362</v>
      </c>
      <c r="C369" s="38">
        <f t="shared" si="30"/>
        <v>4712.64827678232</v>
      </c>
      <c r="D369" s="41">
        <f t="shared" si="33"/>
        <v>123.90795024986858</v>
      </c>
      <c r="E369" s="41">
        <f t="shared" si="34"/>
        <v>4588.740326532451</v>
      </c>
      <c r="F369" s="41">
        <f t="shared" si="35"/>
        <v>69756.02982338869</v>
      </c>
      <c r="J369" s="41"/>
    </row>
    <row r="370" spans="1:10" ht="12.75">
      <c r="A370" s="35">
        <f t="shared" si="31"/>
        <v>346</v>
      </c>
      <c r="B370" s="37">
        <f t="shared" si="32"/>
        <v>47392</v>
      </c>
      <c r="C370" s="38">
        <f t="shared" si="30"/>
        <v>4712.64827678232</v>
      </c>
      <c r="D370" s="41">
        <f t="shared" si="33"/>
        <v>116.26004970564782</v>
      </c>
      <c r="E370" s="41">
        <f t="shared" si="34"/>
        <v>4596.388227076672</v>
      </c>
      <c r="F370" s="41">
        <f t="shared" si="35"/>
        <v>65159.641596312016</v>
      </c>
      <c r="J370" s="41"/>
    </row>
    <row r="371" spans="1:10" ht="12.75">
      <c r="A371" s="35">
        <f t="shared" si="31"/>
        <v>347</v>
      </c>
      <c r="B371" s="37">
        <f t="shared" si="32"/>
        <v>47423</v>
      </c>
      <c r="C371" s="38">
        <f t="shared" si="30"/>
        <v>4712.64827678232</v>
      </c>
      <c r="D371" s="41">
        <f t="shared" si="33"/>
        <v>108.59940266052003</v>
      </c>
      <c r="E371" s="41">
        <f t="shared" si="34"/>
        <v>4604.0488741218</v>
      </c>
      <c r="F371" s="41">
        <f t="shared" si="35"/>
        <v>60555.59272219022</v>
      </c>
      <c r="J371" s="41"/>
    </row>
    <row r="372" spans="1:10" ht="12.75">
      <c r="A372" s="35">
        <f t="shared" si="31"/>
        <v>348</v>
      </c>
      <c r="B372" s="37">
        <f t="shared" si="32"/>
        <v>47453</v>
      </c>
      <c r="C372" s="38">
        <f t="shared" si="30"/>
        <v>4712.64827678232</v>
      </c>
      <c r="D372" s="41">
        <f t="shared" si="33"/>
        <v>100.92598787031703</v>
      </c>
      <c r="E372" s="41">
        <f t="shared" si="34"/>
        <v>4611.722288912003</v>
      </c>
      <c r="F372" s="41">
        <f t="shared" si="35"/>
        <v>55943.870433278214</v>
      </c>
      <c r="G372" s="41">
        <f>SUM(D361:D372)</f>
        <v>1714.758814602529</v>
      </c>
      <c r="H372" s="41">
        <f>SUM(E361:E372)</f>
        <v>54837.02050678531</v>
      </c>
      <c r="J372" s="41"/>
    </row>
    <row r="373" spans="1:10" ht="12.75">
      <c r="A373" s="35">
        <f t="shared" si="31"/>
        <v>349</v>
      </c>
      <c r="B373" s="37">
        <f t="shared" si="32"/>
        <v>47484</v>
      </c>
      <c r="C373" s="38">
        <f t="shared" si="30"/>
        <v>4712.64827678232</v>
      </c>
      <c r="D373" s="41">
        <f t="shared" si="33"/>
        <v>93.2397840554637</v>
      </c>
      <c r="E373" s="41">
        <f t="shared" si="34"/>
        <v>4619.408492726856</v>
      </c>
      <c r="F373" s="41">
        <f t="shared" si="35"/>
        <v>51324.46194055136</v>
      </c>
      <c r="J373" s="41"/>
    </row>
    <row r="374" spans="1:10" ht="12.75">
      <c r="A374" s="35">
        <f t="shared" si="31"/>
        <v>350</v>
      </c>
      <c r="B374" s="37">
        <f t="shared" si="32"/>
        <v>47515</v>
      </c>
      <c r="C374" s="38">
        <f t="shared" si="30"/>
        <v>4712.64827678232</v>
      </c>
      <c r="D374" s="41">
        <f t="shared" si="33"/>
        <v>85.54076990091893</v>
      </c>
      <c r="E374" s="41">
        <f t="shared" si="34"/>
        <v>4627.107506881401</v>
      </c>
      <c r="F374" s="41">
        <f t="shared" si="35"/>
        <v>46697.354433669956</v>
      </c>
      <c r="J374" s="41"/>
    </row>
    <row r="375" spans="1:10" ht="12.75">
      <c r="A375" s="35">
        <f t="shared" si="31"/>
        <v>351</v>
      </c>
      <c r="B375" s="37">
        <f t="shared" si="32"/>
        <v>47543</v>
      </c>
      <c r="C375" s="38">
        <f t="shared" si="30"/>
        <v>4712.64827678232</v>
      </c>
      <c r="D375" s="41">
        <f t="shared" si="33"/>
        <v>77.82892405611659</v>
      </c>
      <c r="E375" s="41">
        <f t="shared" si="34"/>
        <v>4634.819352726204</v>
      </c>
      <c r="F375" s="41">
        <f t="shared" si="35"/>
        <v>42062.53508094375</v>
      </c>
      <c r="J375" s="41"/>
    </row>
    <row r="376" spans="1:10" ht="12.75">
      <c r="A376" s="35">
        <f t="shared" si="31"/>
        <v>352</v>
      </c>
      <c r="B376" s="37">
        <f t="shared" si="32"/>
        <v>47574</v>
      </c>
      <c r="C376" s="38">
        <f t="shared" si="30"/>
        <v>4712.64827678232</v>
      </c>
      <c r="D376" s="41">
        <f t="shared" si="33"/>
        <v>70.10422513490626</v>
      </c>
      <c r="E376" s="41">
        <f t="shared" si="34"/>
        <v>4642.544051647414</v>
      </c>
      <c r="F376" s="41">
        <f t="shared" si="35"/>
        <v>37419.99102929634</v>
      </c>
      <c r="J376" s="41"/>
    </row>
    <row r="377" spans="1:10" ht="12.75">
      <c r="A377" s="35">
        <f t="shared" si="31"/>
        <v>353</v>
      </c>
      <c r="B377" s="37">
        <f t="shared" si="32"/>
        <v>47604</v>
      </c>
      <c r="C377" s="38">
        <f t="shared" si="30"/>
        <v>4712.64827678232</v>
      </c>
      <c r="D377" s="41">
        <f t="shared" si="33"/>
        <v>62.3666517154939</v>
      </c>
      <c r="E377" s="41">
        <f t="shared" si="34"/>
        <v>4650.281625066826</v>
      </c>
      <c r="F377" s="41">
        <f t="shared" si="35"/>
        <v>32769.709404229514</v>
      </c>
      <c r="J377" s="41"/>
    </row>
    <row r="378" spans="1:10" ht="12.75">
      <c r="A378" s="35">
        <f t="shared" si="31"/>
        <v>354</v>
      </c>
      <c r="B378" s="37">
        <f t="shared" si="32"/>
        <v>47635</v>
      </c>
      <c r="C378" s="38">
        <f t="shared" si="30"/>
        <v>4712.64827678232</v>
      </c>
      <c r="D378" s="41">
        <f t="shared" si="33"/>
        <v>54.61618234038252</v>
      </c>
      <c r="E378" s="41">
        <f t="shared" si="34"/>
        <v>4658.032094441937</v>
      </c>
      <c r="F378" s="41">
        <f t="shared" si="35"/>
        <v>28111.677309787578</v>
      </c>
      <c r="J378" s="41"/>
    </row>
    <row r="379" spans="1:10" ht="12.75">
      <c r="A379" s="35">
        <f t="shared" si="31"/>
        <v>355</v>
      </c>
      <c r="B379" s="37">
        <f t="shared" si="32"/>
        <v>47665</v>
      </c>
      <c r="C379" s="38">
        <f t="shared" si="30"/>
        <v>4712.64827678232</v>
      </c>
      <c r="D379" s="41">
        <f t="shared" si="33"/>
        <v>46.85279551631263</v>
      </c>
      <c r="E379" s="41">
        <f t="shared" si="34"/>
        <v>4665.795481266007</v>
      </c>
      <c r="F379" s="41">
        <f t="shared" si="35"/>
        <v>23445.88182852157</v>
      </c>
      <c r="J379" s="41"/>
    </row>
    <row r="380" spans="1:10" ht="12.75">
      <c r="A380" s="35">
        <f t="shared" si="31"/>
        <v>356</v>
      </c>
      <c r="B380" s="37">
        <f t="shared" si="32"/>
        <v>47696</v>
      </c>
      <c r="C380" s="38">
        <f t="shared" si="30"/>
        <v>4712.64827678232</v>
      </c>
      <c r="D380" s="41">
        <f t="shared" si="33"/>
        <v>39.076469714202624</v>
      </c>
      <c r="E380" s="41">
        <f t="shared" si="34"/>
        <v>4673.571807068118</v>
      </c>
      <c r="F380" s="41">
        <f t="shared" si="35"/>
        <v>18772.310021453453</v>
      </c>
      <c r="J380" s="41"/>
    </row>
    <row r="381" spans="1:10" ht="12.75">
      <c r="A381" s="35">
        <f t="shared" si="31"/>
        <v>357</v>
      </c>
      <c r="B381" s="37">
        <f t="shared" si="32"/>
        <v>47727</v>
      </c>
      <c r="C381" s="38">
        <f t="shared" si="30"/>
        <v>4712.64827678232</v>
      </c>
      <c r="D381" s="41">
        <f t="shared" si="33"/>
        <v>31.28718336908909</v>
      </c>
      <c r="E381" s="41">
        <f t="shared" si="34"/>
        <v>4681.361093413231</v>
      </c>
      <c r="F381" s="41">
        <f t="shared" si="35"/>
        <v>14090.948928040223</v>
      </c>
      <c r="J381" s="41"/>
    </row>
    <row r="382" spans="1:10" ht="12.75">
      <c r="A382" s="35">
        <f t="shared" si="31"/>
        <v>358</v>
      </c>
      <c r="B382" s="37">
        <f t="shared" si="32"/>
        <v>47757</v>
      </c>
      <c r="C382" s="38">
        <f t="shared" si="30"/>
        <v>4712.64827678232</v>
      </c>
      <c r="D382" s="41">
        <f t="shared" si="33"/>
        <v>23.484914880067038</v>
      </c>
      <c r="E382" s="41">
        <f t="shared" si="34"/>
        <v>4689.163361902253</v>
      </c>
      <c r="F382" s="41">
        <f t="shared" si="35"/>
        <v>9401.785566137969</v>
      </c>
      <c r="J382" s="41"/>
    </row>
    <row r="383" spans="1:10" ht="12.75">
      <c r="A383" s="35">
        <f t="shared" si="31"/>
        <v>359</v>
      </c>
      <c r="B383" s="37">
        <f t="shared" si="32"/>
        <v>47788</v>
      </c>
      <c r="C383" s="38">
        <f t="shared" si="30"/>
        <v>4712.64827678232</v>
      </c>
      <c r="D383" s="41">
        <f t="shared" si="33"/>
        <v>15.66964261022995</v>
      </c>
      <c r="E383" s="41">
        <f t="shared" si="34"/>
        <v>4696.97863417209</v>
      </c>
      <c r="F383" s="41">
        <f t="shared" si="35"/>
        <v>4704.806931965879</v>
      </c>
      <c r="G383" s="41"/>
      <c r="H383" s="41"/>
      <c r="J383" s="41"/>
    </row>
    <row r="384" spans="1:10" ht="12.75">
      <c r="A384" s="35">
        <f>IF(A383&lt;$B$17,A383+1,"")</f>
        <v>360</v>
      </c>
      <c r="B384" s="37">
        <f>IF(A384&lt;&gt;"",DATE(YEAR(B383),MONTH(B383)+12/$B$10,DAY(B383)),"")</f>
        <v>47818</v>
      </c>
      <c r="C384" s="38">
        <f>IF(A384&lt;&gt;"",$B$18,"")</f>
        <v>4712.64827678232</v>
      </c>
      <c r="D384" s="41">
        <f>IF(A384&lt;&gt;"",F383*B$9%/$B$10,"")</f>
        <v>7.8413448866097974</v>
      </c>
      <c r="E384" s="41">
        <f>IF(A384&lt;&gt;"",C384-D384,"")</f>
        <v>4704.8069318957105</v>
      </c>
      <c r="F384" s="41">
        <f>IF(A384&lt;&gt;"",F383-E384,"")</f>
        <v>7.016842573648319E-08</v>
      </c>
      <c r="G384" s="41">
        <f>SUM(D373:D384)</f>
        <v>607.9088881797932</v>
      </c>
      <c r="H384" s="41">
        <f>SUM(E373:E384)</f>
        <v>55943.870433208045</v>
      </c>
      <c r="J384" s="41"/>
    </row>
    <row r="385" spans="2:10" ht="12.75">
      <c r="B385" s="29"/>
      <c r="J385" s="41"/>
    </row>
    <row r="386" spans="2:10" ht="12.75">
      <c r="B386" s="29"/>
      <c r="J386" s="41"/>
    </row>
    <row r="387" ht="12.75">
      <c r="B387" s="29"/>
    </row>
    <row r="388" ht="12.75">
      <c r="B388" s="29"/>
    </row>
    <row r="389" ht="12.75">
      <c r="B389" s="29"/>
    </row>
    <row r="390" ht="12.75">
      <c r="B390" s="29"/>
    </row>
    <row r="391" ht="12.75">
      <c r="B391" s="29"/>
    </row>
    <row r="392" ht="12.75">
      <c r="B392" s="29"/>
    </row>
    <row r="393" ht="12.75">
      <c r="B393" s="29"/>
    </row>
    <row r="394" ht="12.75">
      <c r="B394" s="29"/>
    </row>
    <row r="395" ht="12.75">
      <c r="B395" s="29"/>
    </row>
    <row r="396" ht="12.75">
      <c r="B396" s="29"/>
    </row>
    <row r="397" ht="12.75">
      <c r="B397" s="29"/>
    </row>
    <row r="398" ht="12.75">
      <c r="B398" s="29"/>
    </row>
    <row r="399" ht="12.75">
      <c r="B399" s="29"/>
    </row>
    <row r="400" ht="12.75">
      <c r="B400" s="29"/>
    </row>
    <row r="401" ht="12.75">
      <c r="B401" s="29"/>
    </row>
    <row r="402" ht="12.75">
      <c r="B402" s="29"/>
    </row>
    <row r="403" ht="12.75">
      <c r="B403" s="29"/>
    </row>
    <row r="404" ht="12.75">
      <c r="B404" s="29"/>
    </row>
    <row r="405" ht="12.75">
      <c r="B405" s="29"/>
    </row>
    <row r="406" ht="12.75">
      <c r="B406" s="29"/>
    </row>
    <row r="407" ht="12.75">
      <c r="B407" s="29"/>
    </row>
    <row r="408" ht="12.75">
      <c r="B40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WS01</dc:creator>
  <cp:keywords/>
  <dc:description/>
  <cp:lastModifiedBy>Classen, Armin</cp:lastModifiedBy>
  <cp:lastPrinted>2009-02-25T15:20:16Z</cp:lastPrinted>
  <dcterms:created xsi:type="dcterms:W3CDTF">2001-07-23T20:15:44Z</dcterms:created>
  <dcterms:modified xsi:type="dcterms:W3CDTF">2023-05-17T14:57:17Z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1029</vt:lpwstr>
  </property>
  <property fmtid="{D5CDD505-2E9C-101B-9397-08002B2CF9AE}" pid="3" name="DATEV-DMS_BETREFF">
    <vt:lpwstr>Literatur: 2016 Immobilienplanung und -analyse</vt:lpwstr>
  </property>
  <property fmtid="{D5CDD505-2E9C-101B-9397-08002B2CF9AE}" pid="4" name="DATEV-DMS_MANDANT_NR">
    <vt:lpwstr>60075</vt:lpwstr>
  </property>
  <property fmtid="{D5CDD505-2E9C-101B-9397-08002B2CF9AE}" pid="5" name="DATEV-DMS_MANDANT_BEZ">
    <vt:lpwstr>Winkler, Markus (Sekretariat)</vt:lpwstr>
  </property>
</Properties>
</file>